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8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3a" sheetId="15" r:id="rId15"/>
    <sheet name="Arkusz1" sheetId="16" r:id="rId16"/>
  </sheets>
  <definedNames>
    <definedName name="_xlnm.Print_Area" localSheetId="1">'2'!$A$1:$M$380</definedName>
  </definedNames>
  <calcPr fullCalcOnLoad="1"/>
</workbook>
</file>

<file path=xl/sharedStrings.xml><?xml version="1.0" encoding="utf-8"?>
<sst xmlns="http://schemas.openxmlformats.org/spreadsheetml/2006/main" count="1475" uniqueCount="608">
  <si>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</si>
  <si>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</si>
  <si>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</si>
  <si>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</si>
  <si>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</si>
  <si>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</si>
  <si>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</si>
  <si>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</si>
  <si>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</si>
  <si>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</si>
  <si>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</si>
  <si>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</si>
  <si>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</si>
  <si>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</si>
  <si>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</si>
  <si>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</si>
  <si>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</si>
  <si>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</si>
  <si>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</si>
  <si>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</si>
  <si>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</si>
  <si>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</si>
  <si>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</si>
  <si>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</si>
  <si>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</si>
  <si>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</si>
  <si>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</si>
  <si>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</si>
  <si>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</si>
  <si>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</si>
  <si>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</si>
  <si>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</si>
  <si>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</si>
  <si>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</si>
  <si>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</si>
  <si>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</si>
  <si>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</si>
  <si>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</si>
  <si>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</si>
  <si>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</si>
  <si>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</si>
  <si>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</si>
  <si>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</si>
  <si>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</si>
  <si>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</si>
  <si>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</si>
  <si>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</si>
  <si>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</si>
  <si>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</si>
  <si>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</si>
  <si>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</si>
  <si>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</si>
  <si>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</si>
  <si>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</si>
  <si>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</si>
  <si>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</si>
  <si>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</si>
  <si>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</si>
  <si>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</si>
  <si>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</si>
  <si>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</si>
  <si>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</si>
  <si>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</si>
  <si>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</si>
  <si>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</si>
  <si>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</si>
  <si>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</si>
  <si>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</si>
  <si>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</si>
  <si>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</si>
  <si>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</si>
  <si>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</si>
  <si>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</si>
  <si>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</si>
  <si>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</si>
  <si>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</si>
  <si>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</si>
  <si>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</si>
  <si>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</si>
  <si>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</si>
  <si>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</si>
  <si>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</si>
  <si>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</si>
  <si>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</si>
  <si>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</si>
  <si>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</si>
  <si>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</si>
  <si>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</si>
  <si>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</si>
  <si>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</si>
  <si>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</si>
  <si>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</si>
  <si>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</si>
  <si>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</si>
  <si>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</si>
  <si>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</si>
  <si>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</si>
  <si>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</si>
  <si>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</si>
  <si>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</si>
  <si>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</si>
  <si>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</si>
  <si>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</si>
  <si>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</si>
  <si>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</si>
  <si>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</si>
  <si>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</si>
  <si>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</si>
  <si>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</si>
  <si>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</si>
  <si>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</si>
  <si>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</si>
  <si>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</si>
  <si>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</si>
  <si>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</si>
  <si>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</si>
  <si>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</si>
  <si>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</si>
  <si>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</si>
  <si>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</si>
  <si>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</si>
  <si>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</si>
  <si>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</si>
  <si>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</si>
  <si>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</si>
  <si>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</si>
  <si>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</si>
  <si>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</si>
  <si>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</si>
  <si>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</si>
  <si>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</si>
  <si>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</si>
  <si>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</si>
  <si>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</si>
  <si>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</si>
  <si>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</si>
  <si>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</si>
  <si>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</si>
  <si>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</si>
  <si>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</si>
  <si>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</si>
  <si>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</si>
  <si>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</si>
  <si>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</si>
  <si>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</si>
  <si>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</si>
  <si>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</si>
  <si>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</si>
  <si>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</si>
  <si>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</si>
  <si>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</si>
  <si>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</si>
  <si>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</si>
  <si>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</si>
  <si>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</si>
  <si>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</si>
  <si>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</si>
  <si>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</si>
  <si>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</si>
  <si>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</si>
  <si>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</si>
  <si>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</si>
  <si>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</si>
  <si>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</si>
  <si>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</si>
  <si>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</si>
  <si>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</si>
  <si>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</si>
  <si>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</si>
  <si>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</si>
  <si>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</si>
  <si>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</si>
  <si>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</si>
  <si>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</si>
  <si>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</si>
  <si>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</si>
  <si>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</si>
  <si>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</si>
  <si>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</si>
  <si>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</si>
  <si>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</si>
  <si>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</si>
  <si>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</si>
  <si>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</si>
  <si>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</si>
  <si>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</si>
  <si>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</si>
  <si>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</si>
  <si>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</si>
  <si>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</si>
  <si>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</si>
  <si>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</si>
  <si>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</si>
  <si>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</si>
  <si>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</si>
  <si>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</si>
  <si>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</si>
  <si>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</si>
  <si>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</si>
  <si>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</si>
  <si>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</si>
  <si>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</si>
  <si>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</si>
  <si>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</si>
  <si>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</si>
  <si>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</si>
  <si>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</si>
  <si>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</si>
  <si>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</si>
  <si>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</si>
  <si>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</si>
  <si>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</si>
  <si>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</si>
  <si>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</si>
  <si>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</si>
  <si>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</si>
  <si>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</si>
  <si>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</si>
  <si>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z tego</t>
  </si>
  <si>
    <t>bieżące</t>
  </si>
  <si>
    <t>majątkowe</t>
  </si>
  <si>
    <t>2010 r.</t>
  </si>
  <si>
    <t>Limity wydatków na wieloletnie programy inwestycyjne w latach 2009 - 2011</t>
  </si>
  <si>
    <t>rok budżetowy 2009 (8+9+10+11)</t>
  </si>
  <si>
    <t>2011 r.</t>
  </si>
  <si>
    <t>Wydatki budżetu gminy na  2009 r.</t>
  </si>
  <si>
    <t>Przewidywane wykonanie za 2008 r.</t>
  </si>
  <si>
    <t>Plan
na 2009 r.</t>
  </si>
  <si>
    <t>Plan dochodów budżetu gminy na 2009 r.</t>
  </si>
  <si>
    <t>Przewidywane wyk. za 2008 r.</t>
  </si>
  <si>
    <t>Plan
2009 r.</t>
  </si>
  <si>
    <t>Zadania inwestycyjne w 2009 r.</t>
  </si>
  <si>
    <t>z tego: 2009 r.</t>
  </si>
  <si>
    <t>2012 r.***</t>
  </si>
  <si>
    <t>*** - rok 2012 do wykorzystania fakultatywnego</t>
  </si>
  <si>
    <t>w 2009 r. - przychody i rozchody budżetu</t>
  </si>
  <si>
    <t>wykonanie 2008*</t>
  </si>
  <si>
    <t>Dochody i wydatki związane z realizacją zadań z zakresu administracji rządowej i innych zadań zleconych odrębnymi ustawami w 2009 r.</t>
  </si>
  <si>
    <t>Dochody i wydatki związane z realizacją zadań realizowanych na podstawie porozumień (umów) między jednostkami samorządu terytorialnego w 2009 r.</t>
  </si>
  <si>
    <t xml:space="preserve"> oraz dochodów i wydatków rachunków dochodów własnych na 2009 r.</t>
  </si>
  <si>
    <t>Rozliczenie z budżetem z tytułu wpłat nadwyżek środków za 2008 r.</t>
  </si>
  <si>
    <t>Dotacje celowe na zadania własne gminy realizowane przez podmioty należące
i nienależące do sektora finansów publicznych w 2009 r.</t>
  </si>
  <si>
    <t>Plan na 2009 r.</t>
  </si>
  <si>
    <t>31.12.2008 r.</t>
  </si>
  <si>
    <t>Przewidywane wykonanie w 2008 r.</t>
  </si>
  <si>
    <t>Prognoza kwoty długu gminy na rok 2009 i lata następne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</si>
  <si>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</si>
  <si>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</si>
  <si>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</si>
  <si>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</si>
  <si>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</si>
  <si>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</si>
  <si>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</si>
  <si>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</si>
  <si>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</si>
  <si>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</si>
  <si>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</si>
  <si>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</si>
  <si>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</si>
  <si>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</si>
  <si>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</si>
  <si>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</si>
  <si>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</si>
  <si>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</si>
  <si>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</si>
  <si>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</si>
  <si>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0690</t>
  </si>
  <si>
    <t>Wpływy z różnych opłat</t>
  </si>
  <si>
    <t>75023</t>
  </si>
  <si>
    <t>Urzędy gmin (miast i miast na prawach powiatu)</t>
  </si>
  <si>
    <t>0830</t>
  </si>
  <si>
    <t>Wpływy z usług</t>
  </si>
  <si>
    <t>75095</t>
  </si>
  <si>
    <t>Pozostała działalność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</si>
  <si>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</si>
  <si>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</si>
  <si>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</si>
  <si>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</si>
  <si>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</si>
  <si>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</si>
  <si>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</si>
  <si>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</si>
  <si>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</si>
  <si>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</si>
  <si>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</si>
  <si>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</si>
  <si>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</si>
  <si>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</si>
  <si>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</si>
  <si>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</si>
  <si>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</si>
  <si>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</si>
  <si>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</si>
  <si>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</si>
  <si>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</si>
  <si>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</si>
  <si>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</si>
  <si>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</si>
  <si>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</si>
  <si>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</si>
  <si>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</si>
  <si>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</si>
  <si>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0440</t>
  </si>
  <si>
    <t>Wpływy z opłaty miejscowej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</si>
  <si>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</si>
  <si>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</si>
  <si>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</si>
  <si>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</si>
  <si>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</si>
  <si>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</si>
  <si>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</si>
  <si>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</si>
  <si>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</si>
  <si>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</si>
  <si>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</si>
  <si>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</si>
  <si>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75814</t>
  </si>
  <si>
    <t>Różne rozliczenia finansowe</t>
  </si>
  <si>
    <t>0920</t>
  </si>
  <si>
    <t>Pozostałe odsetki</t>
  </si>
  <si>
    <t>801</t>
  </si>
  <si>
    <t>Oświata i wychowanie</t>
  </si>
  <si>
    <t>80104</t>
  </si>
  <si>
    <t xml:space="preserve">Przedszkola 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</si>
  <si>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</si>
  <si>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</si>
  <si>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</si>
  <si>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</si>
  <si>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85219</t>
  </si>
  <si>
    <t>Ośrodki pomocy społecznej</t>
  </si>
  <si>
    <t>85295</t>
  </si>
  <si>
    <t>01095</t>
  </si>
  <si>
    <t>2010</t>
  </si>
  <si>
    <t>2330</t>
  </si>
  <si>
    <t>Dotacje celowe otrzymane z budżetu państwa na realizację zadań bieżących z zakresu administracji rządowej oraz innych zadań zleconych gminie (związkom gmin) ustawami</t>
  </si>
  <si>
    <t>Dotacje celowe otrzymane od samorządu województwa na zadania bieżące realizowane na podstawie porozumień (umów) między jednostkami samorządu terytorialnego</t>
  </si>
  <si>
    <t>751</t>
  </si>
  <si>
    <t>75101</t>
  </si>
  <si>
    <t>754</t>
  </si>
  <si>
    <t>75414</t>
  </si>
  <si>
    <t>75801</t>
  </si>
  <si>
    <t>75807</t>
  </si>
  <si>
    <t>2920</t>
  </si>
  <si>
    <t>75831</t>
  </si>
  <si>
    <t>80101</t>
  </si>
  <si>
    <t>2030</t>
  </si>
  <si>
    <t>80195</t>
  </si>
  <si>
    <t>85213</t>
  </si>
  <si>
    <t>85214</t>
  </si>
  <si>
    <t>Razem</t>
  </si>
  <si>
    <t>Dotacje celowe otrzymane z budżetu państwa na realizację własnych zadań bieżących gmin (związków gmin)</t>
  </si>
  <si>
    <t>Subwencje ogólne z budżetu państwa</t>
  </si>
  <si>
    <t>Dotacje celowe otrzymane z budżetu państwa na zadania bieżące realizowane przez gminę na podstawie porozumień z organami administracji rządowej</t>
  </si>
  <si>
    <t>Dotacje otrzymane z funduszy celowych na finansowanie lub dofinansowanie kosztów realizacji inwestycji i zakupów inwestycyjnych jednostek sektora finansów publicznych</t>
  </si>
  <si>
    <t>Pomoc materialna dla uczniów</t>
  </si>
  <si>
    <t>Edukacyjna opieka wychowawcza</t>
  </si>
  <si>
    <t>Pozostałe zadania w zakresie polityki społecznej</t>
  </si>
  <si>
    <t>Bezpieczeństwo publiczne i ochrona przeciwpożarowa</t>
  </si>
  <si>
    <t>Obrona cywilna</t>
  </si>
  <si>
    <t>4300</t>
  </si>
  <si>
    <t>Zakup usług pozostałych</t>
  </si>
  <si>
    <t>6010</t>
  </si>
  <si>
    <t>Wydatki na zakup i objęcie akcji, wniesienie wkładów do spółek prawa handlowego oraz na uzupełnienie funduszy statutowych banków państwowych i innych instytucji finansowych</t>
  </si>
  <si>
    <t>01030</t>
  </si>
  <si>
    <t>Izby rolnicze</t>
  </si>
  <si>
    <t>2850</t>
  </si>
  <si>
    <t>Wpłaty gmin na rzecz izb rolniczych w wysokości 2% uzyskanych wpływów z podatku rolnego</t>
  </si>
  <si>
    <t>4170</t>
  </si>
  <si>
    <t>Wynagrodzenia bezosobowe</t>
  </si>
  <si>
    <t>4210</t>
  </si>
  <si>
    <t>Zakup materiałów i wyposażenia</t>
  </si>
  <si>
    <t>4430</t>
  </si>
  <si>
    <t>Różne opłaty i składki</t>
  </si>
  <si>
    <t>600</t>
  </si>
  <si>
    <t>Transport i łączność</t>
  </si>
  <si>
    <t>60016</t>
  </si>
  <si>
    <t>Drogi publiczne gminne</t>
  </si>
  <si>
    <t>4270</t>
  </si>
  <si>
    <t>Zakup usług remontowych</t>
  </si>
  <si>
    <t>630</t>
  </si>
  <si>
    <t>Turystyka</t>
  </si>
  <si>
    <t>63095</t>
  </si>
  <si>
    <t>4260</t>
  </si>
  <si>
    <t>Zakup energii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</si>
  <si>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</si>
  <si>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</si>
  <si>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</si>
  <si>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</si>
  <si>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</si>
  <si>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</si>
  <si>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</si>
  <si>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</si>
  <si>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</si>
  <si>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</si>
  <si>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</si>
  <si>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</si>
  <si>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</si>
  <si>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</si>
  <si>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</si>
  <si>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</si>
  <si>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</si>
  <si>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</si>
  <si>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</si>
  <si>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</si>
  <si>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</si>
  <si>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</si>
  <si>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</si>
  <si>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</si>
  <si>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</si>
  <si>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</si>
  <si>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</si>
  <si>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</si>
  <si>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</si>
  <si>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</si>
  <si>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</si>
  <si>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</si>
  <si>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</si>
  <si>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</si>
  <si>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</si>
  <si>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</si>
  <si>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</si>
  <si>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4440</t>
  </si>
  <si>
    <t>Odpisy na zakładowy fundusz świadczeń socjalnych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</si>
  <si>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</si>
  <si>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</si>
  <si>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</si>
  <si>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</si>
  <si>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</si>
  <si>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</si>
  <si>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2320</t>
  </si>
  <si>
    <t>Dotacje celowe przekazane dla powiatu na zadania bieżące realizowane na podstawie porozumień (umów) między jednostkami samorządu terytorialnego</t>
  </si>
  <si>
    <t>Urzędy naczelnych organów władzy państwowej, kontroli i ochrony prawa oraz sądownictwa</t>
  </si>
  <si>
    <t>Urzędy naczelnych organów władzy państwowej, kontroli i ochrony prawa</t>
  </si>
  <si>
    <t>75412</t>
  </si>
  <si>
    <t>Ochotnicze straże pożarne</t>
  </si>
  <si>
    <t>75421</t>
  </si>
  <si>
    <t>Zarządzanie kryzysowe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</si>
  <si>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</si>
  <si>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</si>
  <si>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</si>
  <si>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</si>
  <si>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</si>
  <si>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</si>
  <si>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</si>
  <si>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</si>
  <si>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</si>
  <si>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</si>
  <si>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</si>
  <si>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</si>
  <si>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75818</t>
  </si>
  <si>
    <t>Rezerwy ogólne i celowe</t>
  </si>
  <si>
    <t>4810</t>
  </si>
  <si>
    <t>Rezerwy</t>
  </si>
  <si>
    <t>Szkoły podstawowe</t>
  </si>
  <si>
    <t>3020</t>
  </si>
  <si>
    <t>Wydatki osobowe niezaliczone do wynagrodzeń</t>
  </si>
  <si>
    <t>4240</t>
  </si>
  <si>
    <t>Zakup pomocy naukowych, dydaktycznych i książek</t>
  </si>
  <si>
    <t>4390</t>
  </si>
  <si>
    <t>Zakup usług obejmujących wykonanie ekspertyz, analiz i opinii</t>
  </si>
  <si>
    <t>80103</t>
  </si>
  <si>
    <t>Oddziały przedszkolne w szkołach podstawowych</t>
  </si>
  <si>
    <t>80110</t>
  </si>
  <si>
    <t>Gimnazja</t>
  </si>
  <si>
    <t>80148</t>
  </si>
  <si>
    <t>Stołówki szkolne</t>
  </si>
  <si>
    <t>2310</t>
  </si>
  <si>
    <t>Dotacje celowe przekazane gminie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</si>
  <si>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</si>
  <si>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</si>
  <si>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</si>
  <si>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</si>
  <si>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6050</t>
  </si>
  <si>
    <t>Wydatki inwestycyjne jednostek budżetowych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</si>
  <si>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</si>
  <si>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</si>
  <si>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</si>
  <si>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</si>
  <si>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</si>
  <si>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</si>
  <si>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</si>
  <si>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</si>
  <si>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</si>
  <si>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</si>
  <si>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85202</t>
  </si>
  <si>
    <t>Domy pomocy społecznej</t>
  </si>
  <si>
    <t>4330</t>
  </si>
  <si>
    <t>Zakup usług przez jednostki samorządu terytorialnego od innych jednostek samorządu terytorialnego</t>
  </si>
  <si>
    <t>3110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</si>
  <si>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</si>
  <si>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</si>
  <si>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</si>
  <si>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</si>
  <si>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Zasiłki i pomoc w naturze oraz składki na ubezpieczenia emerytalne i rentowe</t>
  </si>
  <si>
    <t>85215</t>
  </si>
  <si>
    <t>Dodatki mieszkaniowe</t>
  </si>
  <si>
    <t>854</t>
  </si>
  <si>
    <t>85401</t>
  </si>
  <si>
    <t>Świetlice szkolne</t>
  </si>
  <si>
    <t>85415</t>
  </si>
  <si>
    <t>3240</t>
  </si>
  <si>
    <t>Stypendia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</si>
  <si>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</si>
  <si>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</si>
  <si>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</si>
  <si>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</si>
  <si>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</si>
  <si>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</si>
  <si>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2900</t>
  </si>
  <si>
    <t>Wpłaty gmin i powiatów na rzecz innych jednostek samorządu terytorialnego oraz związków gmin lub związków powiatów na dofinansowanie zadań bieżących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</si>
  <si>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</si>
  <si>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</si>
  <si>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</si>
  <si>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</si>
  <si>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</si>
  <si>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</si>
  <si>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</si>
  <si>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</si>
  <si>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</si>
  <si>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</si>
  <si>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</si>
  <si>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</si>
  <si>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</si>
  <si>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</si>
  <si>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</si>
  <si>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</si>
  <si>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</si>
  <si>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</si>
  <si>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</si>
  <si>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</si>
  <si>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</si>
  <si>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Razem:</t>
  </si>
  <si>
    <t>400</t>
  </si>
  <si>
    <t>4213</t>
  </si>
  <si>
    <t>4303</t>
  </si>
  <si>
    <t>Inne formy pomocy dla uczniów</t>
  </si>
  <si>
    <t>40002</t>
  </si>
  <si>
    <t>Wytwarzanie i zaopatrywanie w energię elektryczna, gaz i wodę</t>
  </si>
  <si>
    <t>Dostarczanie wody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</si>
  <si>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</si>
  <si>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</si>
  <si>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</si>
  <si>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>Dotacje otrzymane z funduszy celowych na dofinansowanie zadań bieżących jednostek sektora finansów publicznych</t>
  </si>
  <si>
    <t>Dług/dochody  (%) (art. 170 ust. 1 u.f.p.)</t>
  </si>
  <si>
    <t>853</t>
  </si>
  <si>
    <t>85395</t>
  </si>
  <si>
    <t>3260</t>
  </si>
  <si>
    <t>§ 2960 Przelewy redystrybucyjne</t>
  </si>
  <si>
    <t>§ 4300 Zakup usług pozostałych</t>
  </si>
  <si>
    <t>§ 4210 Zakup materiałów i wyposażenia</t>
  </si>
  <si>
    <t>Ośrodek Kultury w Miłkach</t>
  </si>
  <si>
    <t>Gminna Biblioteka Publiczna w Miłkach</t>
  </si>
  <si>
    <t>Dotacje podmiotowe dla samorządowych instytucji kultury  w 2009 r.</t>
  </si>
  <si>
    <t>.</t>
  </si>
  <si>
    <t>§ 2430 Dotacja z budżetu otrzymana przez fundusz celowy</t>
  </si>
  <si>
    <t>§ 6270 Dotacje z funduszy celowych na finansowanie lub dofinansowanie kosztow realizacji inwestycji i zakupów inwestycyjnych jednostek niezalicznych do sektora fp</t>
  </si>
  <si>
    <t>OGÓŁEM</t>
  </si>
  <si>
    <t>6058</t>
  </si>
  <si>
    <t>6059</t>
  </si>
  <si>
    <t>6298</t>
  </si>
  <si>
    <t>Środki na dofinansowanie własnych inwestycji gmin pozyskane z innych źródeł</t>
  </si>
  <si>
    <t>Urząd Gminy</t>
  </si>
  <si>
    <t>Wykup gruntu 0,0761 ha na poszerzenie drogi</t>
  </si>
  <si>
    <t>Zakup zestawu komputerowego</t>
  </si>
  <si>
    <t>1. ZPO Miłki</t>
  </si>
  <si>
    <t>2. SP Rydzewo</t>
  </si>
  <si>
    <t>3. SP Staświny</t>
  </si>
  <si>
    <t>X</t>
  </si>
  <si>
    <t>85149</t>
  </si>
  <si>
    <t>Programy polityki zdrowotnej</t>
  </si>
  <si>
    <t>Wpłaty gmin na rzecz innych jst oraz związków gmin na dofinansowanie zadań bieżących</t>
  </si>
  <si>
    <t>6650</t>
  </si>
  <si>
    <t>Wpłaty gmin na rzecz innych jst oraz zwiazków gmin na dofinansowanie zadań inwestycyjnych</t>
  </si>
  <si>
    <t>*</t>
  </si>
  <si>
    <t>6058, 6059</t>
  </si>
  <si>
    <t xml:space="preserve">A. 0     
B. 0
C. 0
... </t>
  </si>
  <si>
    <t>Adaptacja pomieszczeń na bibliotekę w Miłkach</t>
  </si>
  <si>
    <t>Restrukturyzacja techniczna i użytkowa obiektów w Rydzewie-baza sportów wodnych</t>
  </si>
  <si>
    <t>Urząd Gminy Miłki</t>
  </si>
  <si>
    <t>Aglomeracja Giżycko</t>
  </si>
  <si>
    <t xml:space="preserve">A. 0     
B.
C. 200 000
... </t>
  </si>
  <si>
    <t>Modernizacja budynku Ośrodka Kultury w Miłkach</t>
  </si>
  <si>
    <t xml:space="preserve">§ </t>
  </si>
  <si>
    <t>Plan dochodów zł</t>
  </si>
  <si>
    <t>Dochody budżetu państwa związane z realizacją zadań zleconych jst</t>
  </si>
  <si>
    <t>Świadczenia rodzinne, zaliczka alimentacyjna oraz składki na ubezp.emerytalne i rentowe z ubezp.społecznego</t>
  </si>
  <si>
    <t>Dochody budżetowe związane z realizacją zadań z zakresu administracji rządowej, które podlegają przekazaniu do budżetu państwa</t>
  </si>
  <si>
    <t>2012-</t>
  </si>
  <si>
    <t>z tego: 80148</t>
  </si>
  <si>
    <t xml:space="preserve"> </t>
  </si>
  <si>
    <t>1.4</t>
  </si>
  <si>
    <r>
      <t>INFRASTRUKTURA I ŚRODOWISKO
Priorytet 1 - gospodarka wodno - ściekowa
Działanie 1.1. Gospodarka odno ściekowa w aglomeracjach pow. 15 tys. RLM
Nazwa projektu: "</t>
    </r>
    <r>
      <rPr>
        <b/>
        <sz val="10"/>
        <rFont val="Arial"/>
        <family val="2"/>
      </rPr>
      <t>Regulacja gospodarki wodno - ściekowej w gminach regionu WJM - Aglomeracja Giżycko"
(udział środków UE do 85 %)</t>
    </r>
  </si>
  <si>
    <r>
      <t xml:space="preserve">PROGRAM ROZWOJU OBSZARÓW WIEJSKICH
OS 3: Jakość życia na obszarach wiejskich i różnicowanie gospodari wiejskiej
kod działania: odnowa i rozwój wsi - 313
Nazwa projektu: </t>
    </r>
    <r>
      <rPr>
        <b/>
        <sz val="10"/>
        <rFont val="Arial"/>
        <family val="2"/>
      </rPr>
      <t>Adaptacja pomieszczeń na bibliotekę w Miłkach</t>
    </r>
    <r>
      <rPr>
        <sz val="10"/>
        <rFont val="Arial"/>
        <family val="2"/>
      </rPr>
      <t xml:space="preserve">
(udział środków UE do 75 %)</t>
    </r>
  </si>
  <si>
    <r>
      <t>PROGRAM ROZWOJU OBSZARÓW WIEJSKICH
OS 3: Jakość życia na obszarach wiejskich i różnicowanie gospodari wiejskiej
kod działania: odnowa i rozwój wsi - 313
Nazwa projektu:</t>
    </r>
    <r>
      <rPr>
        <b/>
        <sz val="10"/>
        <rFont val="Arial"/>
        <family val="2"/>
      </rPr>
      <t xml:space="preserve"> Modernizacja budynku GOK w Miłkach</t>
    </r>
    <r>
      <rPr>
        <sz val="10"/>
        <rFont val="Arial"/>
        <family val="2"/>
      </rPr>
      <t xml:space="preserve">
(udział środków UE do 75 %)</t>
    </r>
  </si>
  <si>
    <r>
      <t xml:space="preserve">PROGRAM ROZWOJU OBSZARÓW WIEJSKICH
OŚ 4: LEADER+
kod działania: 4
Nazwa projektu:  </t>
    </r>
    <r>
      <rPr>
        <b/>
        <sz val="10"/>
        <rFont val="Arial"/>
        <family val="2"/>
      </rPr>
      <t>Restrukturyzacja techniczna i użytkowa obiektów w Rydzewie - baza sportów wodnych</t>
    </r>
    <r>
      <rPr>
        <sz val="10"/>
        <rFont val="Arial"/>
        <family val="2"/>
      </rPr>
      <t xml:space="preserve">
(udział środków UE do 70 %)</t>
    </r>
  </si>
  <si>
    <r>
      <t xml:space="preserve">PROGRAM ROZWOJU OBSZARÓW WIEJSKICH
OŚ 3: Jakość życia na obszarach wiejskich i różnicowanie gospodari wiejskiej
kod działania: 321 
Nazwa projektu: </t>
    </r>
    <r>
      <rPr>
        <b/>
        <sz val="10"/>
        <rFont val="Arial"/>
        <family val="2"/>
      </rPr>
      <t>Budowa przydomowych oczyszczalni ścieków</t>
    </r>
    <r>
      <rPr>
        <sz val="10"/>
        <rFont val="Arial"/>
        <family val="2"/>
      </rPr>
      <t xml:space="preserve">
(udział środków UE do 75 %)</t>
    </r>
  </si>
  <si>
    <t>2012 r.-2013</t>
  </si>
  <si>
    <t>Dz.926 R.92605§ 6058,6059</t>
  </si>
  <si>
    <t>Dz.921 R.92116 § 6058,6059</t>
  </si>
  <si>
    <t>Budowa przydomowych oczyszczalni</t>
  </si>
  <si>
    <t>Regulacja gospodarki wodno-ściekowej w gminach regionu WJM-Aglomeracja Giżycko</t>
  </si>
  <si>
    <t>Zakup łodzi ratowniczej</t>
  </si>
  <si>
    <t>80114</t>
  </si>
  <si>
    <t>Zespoły obsługi ekonomiczno-administracyjnej</t>
  </si>
  <si>
    <t>60506058  6059</t>
  </si>
  <si>
    <t>60506058 6059</t>
  </si>
  <si>
    <t>Dz.010 R.01010 §6050 6058,6059</t>
  </si>
  <si>
    <t>Dz.921 R.92109 § 6220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</si>
</sst>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>
      <alignment/>
      <protection/>
    </xf>
    <xf numFmtId="0" fontId="4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13" fillId="0" borderId="0" xfId="52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0" xfId="52" applyFont="1">
      <alignment/>
      <protection/>
    </xf>
    <xf numFmtId="0" fontId="2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20" borderId="17" xfId="0" applyFont="1" applyFill="1" applyBorder="1" applyAlignment="1">
      <alignment vertical="center"/>
    </xf>
    <xf numFmtId="0" fontId="1" fillId="20" borderId="1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23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20" borderId="17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0" fillId="20" borderId="18" xfId="0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2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24" fillId="0" borderId="22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8" fillId="24" borderId="27" xfId="0" applyNumberFormat="1" applyFont="1" applyFill="1" applyBorder="1" applyAlignment="1" applyProtection="1">
      <alignment horizontal="left" vertical="center" wrapText="1"/>
      <protection locked="0"/>
    </xf>
    <xf numFmtId="49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10" borderId="10" xfId="0" applyFont="1" applyFill="1" applyBorder="1" applyAlignment="1">
      <alignment/>
    </xf>
    <xf numFmtId="49" fontId="28" fillId="24" borderId="27" xfId="0" applyNumberFormat="1" applyFont="1" applyFill="1" applyBorder="1" applyAlignment="1" applyProtection="1">
      <alignment horizontal="left" vertical="center" wrapText="1"/>
      <protection locked="0"/>
    </xf>
    <xf numFmtId="49" fontId="28" fillId="25" borderId="27" xfId="0" applyNumberFormat="1" applyFont="1" applyFill="1" applyBorder="1" applyAlignment="1" applyProtection="1">
      <alignment horizontal="left" vertical="center" wrapText="1"/>
      <protection locked="0"/>
    </xf>
    <xf numFmtId="3" fontId="13" fillId="10" borderId="10" xfId="0" applyNumberFormat="1" applyFont="1" applyFill="1" applyBorder="1" applyAlignment="1">
      <alignment vertical="center"/>
    </xf>
    <xf numFmtId="3" fontId="13" fillId="10" borderId="29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/>
    </xf>
    <xf numFmtId="3" fontId="13" fillId="1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right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3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5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/>
    </xf>
    <xf numFmtId="49" fontId="28" fillId="25" borderId="2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>
      <alignment vertical="center"/>
    </xf>
    <xf numFmtId="3" fontId="16" fillId="10" borderId="14" xfId="0" applyNumberFormat="1" applyFont="1" applyFill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/>
    </xf>
    <xf numFmtId="49" fontId="28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8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5" fillId="26" borderId="18" xfId="0" applyNumberFormat="1" applyFont="1" applyFill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5" fillId="26" borderId="22" xfId="0" applyNumberFormat="1" applyFont="1" applyFill="1" applyBorder="1" applyAlignment="1">
      <alignment vertical="center"/>
    </xf>
    <xf numFmtId="3" fontId="5" fillId="26" borderId="31" xfId="0" applyNumberFormat="1" applyFont="1" applyFill="1" applyBorder="1" applyAlignment="1">
      <alignment vertical="center"/>
    </xf>
    <xf numFmtId="3" fontId="5" fillId="26" borderId="10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24" fillId="0" borderId="22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4" fontId="24" fillId="26" borderId="20" xfId="0" applyNumberFormat="1" applyFont="1" applyFill="1" applyBorder="1" applyAlignment="1">
      <alignment vertical="center"/>
    </xf>
    <xf numFmtId="4" fontId="24" fillId="26" borderId="33" xfId="0" applyNumberFormat="1" applyFont="1" applyFill="1" applyBorder="1" applyAlignment="1">
      <alignment vertical="center"/>
    </xf>
    <xf numFmtId="4" fontId="24" fillId="26" borderId="10" xfId="0" applyNumberFormat="1" applyFont="1" applyFill="1" applyBorder="1" applyAlignment="1">
      <alignment vertical="center"/>
    </xf>
    <xf numFmtId="0" fontId="5" fillId="26" borderId="18" xfId="0" applyFont="1" applyFill="1" applyBorder="1" applyAlignment="1">
      <alignment horizontal="center" vertical="top"/>
    </xf>
    <xf numFmtId="0" fontId="24" fillId="26" borderId="18" xfId="0" applyFont="1" applyFill="1" applyBorder="1" applyAlignment="1">
      <alignment vertical="center"/>
    </xf>
    <xf numFmtId="3" fontId="5" fillId="26" borderId="18" xfId="0" applyNumberFormat="1" applyFont="1" applyFill="1" applyBorder="1" applyAlignment="1">
      <alignment vertical="center"/>
    </xf>
    <xf numFmtId="0" fontId="24" fillId="26" borderId="22" xfId="0" applyFont="1" applyFill="1" applyBorder="1" applyAlignment="1">
      <alignment vertical="center"/>
    </xf>
    <xf numFmtId="3" fontId="5" fillId="26" borderId="22" xfId="0" applyNumberFormat="1" applyFont="1" applyFill="1" applyBorder="1" applyAlignment="1">
      <alignment vertical="center"/>
    </xf>
    <xf numFmtId="0" fontId="5" fillId="26" borderId="20" xfId="0" applyFont="1" applyFill="1" applyBorder="1" applyAlignment="1">
      <alignment horizontal="center" vertical="top"/>
    </xf>
    <xf numFmtId="0" fontId="24" fillId="26" borderId="20" xfId="0" applyFont="1" applyFill="1" applyBorder="1" applyAlignment="1">
      <alignment vertical="center" wrapText="1"/>
    </xf>
    <xf numFmtId="4" fontId="24" fillId="0" borderId="22" xfId="0" applyNumberFormat="1" applyFont="1" applyBorder="1" applyAlignment="1">
      <alignment vertical="center"/>
    </xf>
    <xf numFmtId="4" fontId="24" fillId="26" borderId="20" xfId="0" applyNumberFormat="1" applyFont="1" applyFill="1" applyBorder="1" applyAlignment="1">
      <alignment vertical="center"/>
    </xf>
    <xf numFmtId="0" fontId="0" fillId="26" borderId="34" xfId="0" applyFill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20" borderId="17" xfId="0" applyNumberFormat="1" applyFont="1" applyFill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35" xfId="0" applyBorder="1" applyAlignment="1">
      <alignment/>
    </xf>
    <xf numFmtId="0" fontId="13" fillId="0" borderId="35" xfId="0" applyFont="1" applyBorder="1" applyAlignment="1">
      <alignment/>
    </xf>
    <xf numFmtId="49" fontId="28" fillId="24" borderId="2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5" xfId="0" applyNumberFormat="1" applyFont="1" applyBorder="1" applyAlignment="1">
      <alignment/>
    </xf>
    <xf numFmtId="0" fontId="0" fillId="26" borderId="36" xfId="0" applyFill="1" applyBorder="1" applyAlignment="1">
      <alignment/>
    </xf>
    <xf numFmtId="0" fontId="5" fillId="26" borderId="36" xfId="0" applyFont="1" applyFill="1" applyBorder="1" applyAlignment="1">
      <alignment/>
    </xf>
    <xf numFmtId="3" fontId="5" fillId="26" borderId="37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5" fillId="27" borderId="38" xfId="0" applyFont="1" applyFill="1" applyBorder="1" applyAlignment="1">
      <alignment horizontal="center" vertical="center"/>
    </xf>
    <xf numFmtId="0" fontId="5" fillId="27" borderId="39" xfId="0" applyFont="1" applyFill="1" applyBorder="1" applyAlignment="1">
      <alignment horizontal="center" vertical="center"/>
    </xf>
    <xf numFmtId="3" fontId="5" fillId="27" borderId="39" xfId="0" applyNumberFormat="1" applyFont="1" applyFill="1" applyBorder="1" applyAlignment="1">
      <alignment horizontal="center" vertical="center"/>
    </xf>
    <xf numFmtId="3" fontId="5" fillId="27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5" fillId="4" borderId="38" xfId="0" applyFont="1" applyFill="1" applyBorder="1" applyAlignment="1">
      <alignment vertical="center"/>
    </xf>
    <xf numFmtId="0" fontId="25" fillId="4" borderId="39" xfId="0" applyFont="1" applyFill="1" applyBorder="1" applyAlignment="1">
      <alignment vertical="center"/>
    </xf>
    <xf numFmtId="3" fontId="25" fillId="4" borderId="39" xfId="0" applyNumberFormat="1" applyFont="1" applyFill="1" applyBorder="1" applyAlignment="1">
      <alignment horizontal="center" vertical="center"/>
    </xf>
    <xf numFmtId="3" fontId="25" fillId="4" borderId="4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7" borderId="14" xfId="0" applyFont="1" applyFill="1" applyBorder="1" applyAlignment="1">
      <alignment horizontal="center" vertical="center"/>
    </xf>
    <xf numFmtId="3" fontId="0" fillId="7" borderId="14" xfId="0" applyNumberFormat="1" applyFont="1" applyFill="1" applyBorder="1" applyAlignment="1">
      <alignment horizontal="center" vertical="center"/>
    </xf>
    <xf numFmtId="3" fontId="25" fillId="7" borderId="14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0" fontId="5" fillId="27" borderId="38" xfId="0" applyFont="1" applyFill="1" applyBorder="1" applyAlignment="1">
      <alignment vertical="center"/>
    </xf>
    <xf numFmtId="0" fontId="5" fillId="27" borderId="39" xfId="0" applyFont="1" applyFill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0" fillId="0" borderId="42" xfId="0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3" fontId="0" fillId="7" borderId="14" xfId="0" applyNumberFormat="1" applyFill="1" applyBorder="1" applyAlignment="1">
      <alignment horizontal="center" vertical="center"/>
    </xf>
    <xf numFmtId="0" fontId="0" fillId="8" borderId="34" xfId="0" applyFill="1" applyBorder="1" applyAlignment="1">
      <alignment vertical="center"/>
    </xf>
    <xf numFmtId="3" fontId="5" fillId="8" borderId="38" xfId="0" applyNumberFormat="1" applyFont="1" applyFill="1" applyBorder="1" applyAlignment="1">
      <alignment vertical="center"/>
    </xf>
    <xf numFmtId="3" fontId="5" fillId="8" borderId="39" xfId="0" applyNumberFormat="1" applyFont="1" applyFill="1" applyBorder="1" applyAlignment="1">
      <alignment horizontal="center" vertical="center"/>
    </xf>
    <xf numFmtId="3" fontId="5" fillId="8" borderId="39" xfId="0" applyNumberFormat="1" applyFont="1" applyFill="1" applyBorder="1" applyAlignment="1">
      <alignment horizontal="center"/>
    </xf>
    <xf numFmtId="3" fontId="5" fillId="8" borderId="40" xfId="0" applyNumberFormat="1" applyFont="1" applyFill="1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3" fontId="0" fillId="0" borderId="44" xfId="0" applyNumberFormat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/>
    </xf>
    <xf numFmtId="0" fontId="0" fillId="7" borderId="44" xfId="0" applyFont="1" applyFill="1" applyBorder="1" applyAlignment="1">
      <alignment horizontal="center" vertical="center"/>
    </xf>
    <xf numFmtId="3" fontId="0" fillId="7" borderId="44" xfId="0" applyNumberFormat="1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3" fontId="0" fillId="0" borderId="35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28" fillId="24" borderId="0" xfId="0" applyNumberFormat="1" applyFont="1" applyFill="1" applyBorder="1" applyAlignment="1" applyProtection="1">
      <alignment horizontal="left" vertical="center" wrapText="1"/>
      <protection locked="0"/>
    </xf>
    <xf numFmtId="4" fontId="31" fillId="25" borderId="27" xfId="0" applyNumberFormat="1" applyFont="1" applyFill="1" applyBorder="1" applyAlignment="1" applyProtection="1">
      <alignment horizontal="right" vertical="center" wrapText="1"/>
      <protection locked="0"/>
    </xf>
    <xf numFmtId="4" fontId="31" fillId="24" borderId="2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4" xfId="0" applyNumberFormat="1" applyFont="1" applyBorder="1" applyAlignment="1">
      <alignment horizontal="right" vertical="top" wrapText="1"/>
    </xf>
    <xf numFmtId="0" fontId="31" fillId="24" borderId="27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4" xfId="0" applyNumberFormat="1" applyFont="1" applyFill="1" applyBorder="1" applyAlignment="1">
      <alignment vertical="top" wrapText="1"/>
    </xf>
    <xf numFmtId="0" fontId="31" fillId="25" borderId="2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2" xfId="0" applyNumberFormat="1" applyFont="1" applyBorder="1" applyAlignment="1">
      <alignment vertical="top" wrapText="1"/>
    </xf>
    <xf numFmtId="3" fontId="16" fillId="10" borderId="12" xfId="0" applyNumberFormat="1" applyFont="1" applyFill="1" applyBorder="1" applyAlignment="1">
      <alignment vertical="top" wrapText="1"/>
    </xf>
    <xf numFmtId="3" fontId="18" fillId="10" borderId="10" xfId="0" applyNumberFormat="1" applyFont="1" applyFill="1" applyBorder="1" applyAlignment="1">
      <alignment horizontal="right" vertical="center" wrapText="1"/>
    </xf>
    <xf numFmtId="3" fontId="18" fillId="10" borderId="10" xfId="0" applyNumberFormat="1" applyFont="1" applyFill="1" applyBorder="1" applyAlignment="1">
      <alignment horizontal="center" vertical="center" wrapText="1"/>
    </xf>
    <xf numFmtId="4" fontId="31" fillId="24" borderId="4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vertical="center"/>
    </xf>
    <xf numFmtId="4" fontId="31" fillId="25" borderId="45" xfId="0" applyNumberFormat="1" applyFont="1" applyFill="1" applyBorder="1" applyAlignment="1" applyProtection="1">
      <alignment horizontal="right" vertical="center" wrapText="1"/>
      <protection locked="0"/>
    </xf>
    <xf numFmtId="3" fontId="0" fillId="10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1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16" fillId="10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8" fillId="26" borderId="10" xfId="0" applyNumberFormat="1" applyFont="1" applyFill="1" applyBorder="1" applyAlignment="1">
      <alignment vertical="center"/>
    </xf>
    <xf numFmtId="49" fontId="31" fillId="24" borderId="46" xfId="0" applyNumberFormat="1" applyFont="1" applyFill="1" applyBorder="1" applyAlignment="1" applyProtection="1">
      <alignment horizontal="center" vertical="center" wrapText="1"/>
      <protection locked="0"/>
    </xf>
    <xf numFmtId="49" fontId="31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25" borderId="27" xfId="0" applyNumberFormat="1" applyFont="1" applyFill="1" applyBorder="1" applyAlignment="1" applyProtection="1">
      <alignment horizontal="left" vertical="center" wrapText="1"/>
      <protection locked="0"/>
    </xf>
    <xf numFmtId="49" fontId="31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24" borderId="27" xfId="0" applyNumberFormat="1" applyFont="1" applyFill="1" applyBorder="1" applyAlignment="1" applyProtection="1">
      <alignment horizontal="left" vertical="center" wrapText="1"/>
      <protection locked="0"/>
    </xf>
    <xf numFmtId="49" fontId="31" fillId="25" borderId="4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31" fillId="25" borderId="45" xfId="0" applyNumberFormat="1" applyFont="1" applyFill="1" applyBorder="1" applyAlignment="1" applyProtection="1">
      <alignment horizontal="left" vertical="center" wrapText="1"/>
      <protection locked="0"/>
    </xf>
    <xf numFmtId="49" fontId="31" fillId="24" borderId="45" xfId="0" applyNumberFormat="1" applyFont="1" applyFill="1" applyBorder="1" applyAlignment="1" applyProtection="1">
      <alignment horizontal="left" vertical="center" wrapText="1"/>
      <protection locked="0"/>
    </xf>
    <xf numFmtId="49" fontId="31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31" fillId="29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29" borderId="48" xfId="0" applyNumberFormat="1" applyFont="1" applyFill="1" applyBorder="1" applyAlignment="1" applyProtection="1">
      <alignment horizontal="center" vertical="center" wrapText="1"/>
      <protection locked="0"/>
    </xf>
    <xf numFmtId="49" fontId="31" fillId="29" borderId="45" xfId="0" applyNumberFormat="1" applyFont="1" applyFill="1" applyBorder="1" applyAlignment="1" applyProtection="1">
      <alignment horizontal="left" vertical="center" wrapText="1"/>
      <protection locked="0"/>
    </xf>
    <xf numFmtId="49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31" fillId="25" borderId="3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31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24" borderId="4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/>
    </xf>
    <xf numFmtId="3" fontId="0" fillId="0" borderId="0" xfId="0" applyNumberFormat="1" applyAlignment="1" quotePrefix="1">
      <alignment vertical="center"/>
    </xf>
    <xf numFmtId="3" fontId="18" fillId="0" borderId="14" xfId="0" applyNumberFormat="1" applyFont="1" applyBorder="1" applyAlignment="1">
      <alignment vertical="top" wrapText="1"/>
    </xf>
    <xf numFmtId="49" fontId="30" fillId="30" borderId="27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27" xfId="0" applyNumberFormat="1" applyFont="1" applyFill="1" applyBorder="1" applyAlignment="1" applyProtection="1">
      <alignment horizontal="left" vertical="center" wrapText="1"/>
      <protection locked="0"/>
    </xf>
    <xf numFmtId="4" fontId="30" fillId="30" borderId="27" xfId="0" applyNumberFormat="1" applyFont="1" applyFill="1" applyBorder="1" applyAlignment="1" applyProtection="1">
      <alignment horizontal="right" vertical="center" wrapText="1"/>
      <protection locked="0"/>
    </xf>
    <xf numFmtId="49" fontId="30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48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14" xfId="0" applyNumberFormat="1" applyFont="1" applyFill="1" applyBorder="1" applyAlignment="1">
      <alignment vertical="top" wrapText="1"/>
    </xf>
    <xf numFmtId="3" fontId="16" fillId="3" borderId="14" xfId="0" applyNumberFormat="1" applyFont="1" applyFill="1" applyBorder="1" applyAlignment="1">
      <alignment vertical="top" wrapText="1"/>
    </xf>
    <xf numFmtId="0" fontId="30" fillId="30" borderId="27" xfId="0" applyNumberFormat="1" applyFont="1" applyFill="1" applyBorder="1" applyAlignment="1" applyProtection="1">
      <alignment horizontal="right" vertical="center" wrapText="1"/>
      <protection locked="0"/>
    </xf>
    <xf numFmtId="4" fontId="30" fillId="30" borderId="45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10" xfId="0" applyNumberFormat="1" applyFont="1" applyFill="1" applyBorder="1" applyAlignment="1">
      <alignment vertical="center"/>
    </xf>
    <xf numFmtId="3" fontId="0" fillId="3" borderId="10" xfId="0" applyNumberFormat="1" applyFont="1" applyFill="1" applyBorder="1" applyAlignment="1">
      <alignment vertical="center"/>
    </xf>
    <xf numFmtId="3" fontId="30" fillId="30" borderId="49" xfId="0" applyNumberFormat="1" applyFont="1" applyFill="1" applyBorder="1" applyAlignment="1" applyProtection="1">
      <alignment horizontal="right" vertical="center" wrapText="1"/>
      <protection locked="0"/>
    </xf>
    <xf numFmtId="49" fontId="30" fillId="30" borderId="45" xfId="0" applyNumberFormat="1" applyFont="1" applyFill="1" applyBorder="1" applyAlignment="1" applyProtection="1">
      <alignment horizontal="left" vertical="center" wrapText="1"/>
      <protection locked="0"/>
    </xf>
    <xf numFmtId="49" fontId="30" fillId="30" borderId="46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0" xfId="0" applyNumberFormat="1" applyFont="1" applyFill="1" applyBorder="1" applyAlignment="1">
      <alignment vertical="center"/>
    </xf>
    <xf numFmtId="3" fontId="18" fillId="3" borderId="10" xfId="0" applyNumberFormat="1" applyFont="1" applyFill="1" applyBorder="1" applyAlignment="1">
      <alignment vertical="center"/>
    </xf>
    <xf numFmtId="3" fontId="18" fillId="3" borderId="11" xfId="0" applyNumberFormat="1" applyFont="1" applyFill="1" applyBorder="1" applyAlignment="1">
      <alignment vertical="top" wrapText="1"/>
    </xf>
    <xf numFmtId="3" fontId="18" fillId="3" borderId="13" xfId="0" applyNumberFormat="1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center"/>
    </xf>
    <xf numFmtId="49" fontId="26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27" xfId="0" applyNumberFormat="1" applyFont="1" applyFill="1" applyBorder="1" applyAlignment="1" applyProtection="1">
      <alignment horizontal="left" vertical="center" wrapText="1"/>
      <protection locked="0"/>
    </xf>
    <xf numFmtId="49" fontId="28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27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>
      <alignment/>
    </xf>
    <xf numFmtId="0" fontId="13" fillId="3" borderId="10" xfId="0" applyFont="1" applyFill="1" applyBorder="1" applyAlignment="1">
      <alignment/>
    </xf>
    <xf numFmtId="3" fontId="12" fillId="3" borderId="10" xfId="0" applyNumberFormat="1" applyFont="1" applyFill="1" applyBorder="1" applyAlignment="1">
      <alignment vertical="center"/>
    </xf>
    <xf numFmtId="3" fontId="12" fillId="3" borderId="29" xfId="0" applyNumberFormat="1" applyFont="1" applyFill="1" applyBorder="1" applyAlignment="1">
      <alignment/>
    </xf>
    <xf numFmtId="3" fontId="32" fillId="3" borderId="10" xfId="0" applyNumberFormat="1" applyFont="1" applyFill="1" applyBorder="1" applyAlignment="1">
      <alignment vertical="center"/>
    </xf>
    <xf numFmtId="3" fontId="32" fillId="3" borderId="29" xfId="0" applyNumberFormat="1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0" fontId="3" fillId="20" borderId="3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3" fillId="20" borderId="3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0" borderId="34" xfId="0" applyFont="1" applyFill="1" applyBorder="1" applyAlignment="1">
      <alignment vertical="top"/>
    </xf>
    <xf numFmtId="0" fontId="3" fillId="20" borderId="50" xfId="0" applyFont="1" applyFill="1" applyBorder="1" applyAlignment="1">
      <alignment vertical="top"/>
    </xf>
    <xf numFmtId="0" fontId="3" fillId="20" borderId="51" xfId="0" applyFont="1" applyFill="1" applyBorder="1" applyAlignment="1">
      <alignment vertical="top"/>
    </xf>
    <xf numFmtId="1" fontId="0" fillId="0" borderId="11" xfId="0" applyNumberFormat="1" applyBorder="1" applyAlignment="1">
      <alignment horizontal="left" vertical="center" wrapText="1"/>
    </xf>
    <xf numFmtId="0" fontId="13" fillId="0" borderId="0" xfId="52" applyFont="1" applyAlignment="1">
      <alignment vertical="center"/>
      <protection/>
    </xf>
    <xf numFmtId="0" fontId="18" fillId="20" borderId="10" xfId="52" applyFont="1" applyFill="1" applyBorder="1" applyAlignment="1">
      <alignment horizontal="center" vertical="center" wrapText="1"/>
      <protection/>
    </xf>
    <xf numFmtId="0" fontId="18" fillId="0" borderId="35" xfId="52" applyFont="1" applyBorder="1" applyAlignment="1">
      <alignment horizontal="center" vertical="center"/>
      <protection/>
    </xf>
    <xf numFmtId="0" fontId="18" fillId="0" borderId="35" xfId="52" applyFont="1" applyBorder="1" applyAlignment="1">
      <alignment vertical="center"/>
      <protection/>
    </xf>
    <xf numFmtId="0" fontId="16" fillId="0" borderId="52" xfId="52" applyFont="1" applyBorder="1" applyAlignment="1">
      <alignment vertical="center"/>
      <protection/>
    </xf>
    <xf numFmtId="0" fontId="16" fillId="0" borderId="12" xfId="52" applyFont="1" applyBorder="1" applyAlignment="1">
      <alignment vertical="center"/>
      <protection/>
    </xf>
    <xf numFmtId="3" fontId="16" fillId="0" borderId="14" xfId="52" applyNumberFormat="1" applyFont="1" applyBorder="1" applyAlignment="1">
      <alignment vertical="center"/>
      <protection/>
    </xf>
    <xf numFmtId="3" fontId="16" fillId="0" borderId="53" xfId="52" applyNumberFormat="1" applyFont="1" applyBorder="1" applyAlignment="1">
      <alignment vertical="center"/>
      <protection/>
    </xf>
    <xf numFmtId="3" fontId="16" fillId="0" borderId="12" xfId="52" applyNumberFormat="1" applyFont="1" applyBorder="1" applyAlignment="1">
      <alignment vertical="center"/>
      <protection/>
    </xf>
    <xf numFmtId="0" fontId="16" fillId="0" borderId="54" xfId="52" applyFont="1" applyBorder="1" applyAlignment="1">
      <alignment vertical="center"/>
      <protection/>
    </xf>
    <xf numFmtId="3" fontId="16" fillId="0" borderId="54" xfId="52" applyNumberFormat="1" applyFont="1" applyBorder="1" applyAlignment="1">
      <alignment vertical="center"/>
      <protection/>
    </xf>
    <xf numFmtId="3" fontId="16" fillId="0" borderId="55" xfId="52" applyNumberFormat="1" applyFont="1" applyBorder="1" applyAlignment="1">
      <alignment vertical="center"/>
      <protection/>
    </xf>
    <xf numFmtId="3" fontId="16" fillId="0" borderId="16" xfId="52" applyNumberFormat="1" applyFont="1" applyBorder="1" applyAlignment="1">
      <alignment horizontal="center" vertical="center"/>
      <protection/>
    </xf>
    <xf numFmtId="3" fontId="16" fillId="0" borderId="16" xfId="52" applyNumberFormat="1" applyFont="1" applyBorder="1" applyAlignment="1">
      <alignment vertical="center"/>
      <protection/>
    </xf>
    <xf numFmtId="3" fontId="16" fillId="0" borderId="14" xfId="52" applyNumberFormat="1" applyFont="1" applyBorder="1" applyAlignment="1">
      <alignment horizontal="center" vertical="center"/>
      <protection/>
    </xf>
    <xf numFmtId="0" fontId="18" fillId="0" borderId="56" xfId="52" applyFont="1" applyBorder="1" applyAlignment="1">
      <alignment horizontal="center" vertical="center"/>
      <protection/>
    </xf>
    <xf numFmtId="0" fontId="18" fillId="0" borderId="52" xfId="52" applyFont="1" applyBorder="1" applyAlignment="1">
      <alignment vertical="center"/>
      <protection/>
    </xf>
    <xf numFmtId="3" fontId="18" fillId="0" borderId="52" xfId="52" applyNumberFormat="1" applyFont="1" applyBorder="1" applyAlignment="1">
      <alignment vertical="center"/>
      <protection/>
    </xf>
    <xf numFmtId="3" fontId="18" fillId="0" borderId="57" xfId="52" applyNumberFormat="1" applyFont="1" applyBorder="1" applyAlignment="1">
      <alignment vertical="center"/>
      <protection/>
    </xf>
    <xf numFmtId="0" fontId="16" fillId="0" borderId="58" xfId="52" applyFont="1" applyBorder="1" applyAlignment="1">
      <alignment horizontal="center" vertical="center"/>
      <protection/>
    </xf>
    <xf numFmtId="0" fontId="16" fillId="0" borderId="13" xfId="52" applyFont="1" applyBorder="1" applyAlignment="1">
      <alignment vertical="center"/>
      <protection/>
    </xf>
    <xf numFmtId="3" fontId="18" fillId="0" borderId="59" xfId="52" applyNumberFormat="1" applyFont="1" applyBorder="1" applyAlignment="1">
      <alignment vertical="center"/>
      <protection/>
    </xf>
    <xf numFmtId="3" fontId="18" fillId="0" borderId="60" xfId="52" applyNumberFormat="1" applyFont="1" applyBorder="1" applyAlignment="1">
      <alignment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29" fillId="20" borderId="10" xfId="52" applyFont="1" applyFill="1" applyBorder="1" applyAlignment="1">
      <alignment horizontal="center" vertical="center" wrapText="1"/>
      <protection/>
    </xf>
    <xf numFmtId="3" fontId="18" fillId="0" borderId="35" xfId="52" applyNumberFormat="1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50" fillId="0" borderId="0" xfId="0" applyFont="1" applyAlignment="1">
      <alignment/>
    </xf>
    <xf numFmtId="0" fontId="0" fillId="0" borderId="0" xfId="0" applyFont="1" applyFill="1" applyAlignment="1">
      <alignment vertical="center"/>
    </xf>
    <xf numFmtId="3" fontId="18" fillId="28" borderId="10" xfId="0" applyNumberFormat="1" applyFont="1" applyFill="1" applyBorder="1" applyAlignment="1">
      <alignment vertical="center"/>
    </xf>
    <xf numFmtId="49" fontId="30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30" fillId="25" borderId="27" xfId="0" applyNumberFormat="1" applyFont="1" applyFill="1" applyBorder="1" applyAlignment="1" applyProtection="1">
      <alignment horizontal="left" vertical="center" wrapText="1"/>
      <protection locked="0"/>
    </xf>
    <xf numFmtId="3" fontId="18" fillId="10" borderId="10" xfId="0" applyNumberFormat="1" applyFont="1" applyFill="1" applyBorder="1" applyAlignment="1">
      <alignment vertical="center"/>
    </xf>
    <xf numFmtId="49" fontId="31" fillId="24" borderId="2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49" fontId="30" fillId="29" borderId="61" xfId="0" applyNumberFormat="1" applyFont="1" applyFill="1" applyBorder="1" applyAlignment="1" applyProtection="1">
      <alignment horizontal="center" vertical="center" wrapText="1"/>
      <protection locked="0"/>
    </xf>
    <xf numFmtId="49" fontId="30" fillId="29" borderId="62" xfId="0" applyNumberFormat="1" applyFont="1" applyFill="1" applyBorder="1" applyAlignment="1" applyProtection="1">
      <alignment horizontal="center" vertical="center" wrapText="1"/>
      <protection locked="0"/>
    </xf>
    <xf numFmtId="49" fontId="30" fillId="29" borderId="6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44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26" borderId="6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3" fontId="16" fillId="10" borderId="41" xfId="0" applyNumberFormat="1" applyFont="1" applyFill="1" applyBorder="1" applyAlignment="1">
      <alignment vertical="top" wrapText="1"/>
    </xf>
    <xf numFmtId="3" fontId="16" fillId="0" borderId="41" xfId="0" applyNumberFormat="1" applyFont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16" fillId="0" borderId="64" xfId="0" applyNumberFormat="1" applyFont="1" applyBorder="1" applyAlignment="1">
      <alignment vertical="center"/>
    </xf>
    <xf numFmtId="3" fontId="18" fillId="28" borderId="65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6" fillId="0" borderId="66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0" fillId="10" borderId="65" xfId="0" applyNumberFormat="1" applyFont="1" applyFill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8" fillId="26" borderId="65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54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18" fillId="0" borderId="68" xfId="52" applyNumberFormat="1" applyFont="1" applyBorder="1" applyAlignment="1">
      <alignment horizontal="center" vertical="center"/>
      <protection/>
    </xf>
    <xf numFmtId="0" fontId="13" fillId="0" borderId="0" xfId="52" applyFont="1" applyAlignment="1">
      <alignment horizontal="left" vertical="center"/>
      <protection/>
    </xf>
    <xf numFmtId="3" fontId="16" fillId="0" borderId="69" xfId="52" applyNumberFormat="1" applyFont="1" applyBorder="1" applyAlignment="1">
      <alignment horizontal="center" vertical="center"/>
      <protection/>
    </xf>
    <xf numFmtId="3" fontId="16" fillId="0" borderId="70" xfId="52" applyNumberFormat="1" applyFont="1" applyBorder="1" applyAlignment="1">
      <alignment horizontal="center" vertical="center"/>
      <protection/>
    </xf>
    <xf numFmtId="0" fontId="18" fillId="0" borderId="63" xfId="52" applyFont="1" applyBorder="1" applyAlignment="1">
      <alignment horizontal="center" vertical="center"/>
      <protection/>
    </xf>
    <xf numFmtId="0" fontId="18" fillId="0" borderId="59" xfId="52" applyFont="1" applyBorder="1" applyAlignment="1">
      <alignment horizontal="center" vertical="center"/>
      <protection/>
    </xf>
    <xf numFmtId="3" fontId="18" fillId="0" borderId="71" xfId="52" applyNumberFormat="1" applyFont="1" applyBorder="1" applyAlignment="1">
      <alignment horizontal="center" vertical="center"/>
      <protection/>
    </xf>
    <xf numFmtId="3" fontId="16" fillId="0" borderId="55" xfId="52" applyNumberFormat="1" applyFont="1" applyBorder="1" applyAlignment="1">
      <alignment horizontal="center" vertical="center"/>
      <protection/>
    </xf>
    <xf numFmtId="3" fontId="16" fillId="0" borderId="72" xfId="52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65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20" borderId="44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20" borderId="35" xfId="0" applyFont="1" applyFill="1" applyBorder="1" applyAlignment="1">
      <alignment horizontal="center" vertical="center" wrapText="1"/>
    </xf>
    <xf numFmtId="0" fontId="18" fillId="20" borderId="44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49" fontId="30" fillId="31" borderId="27" xfId="0" applyNumberFormat="1" applyFont="1" applyFill="1" applyBorder="1" applyAlignment="1" applyProtection="1">
      <alignment horizontal="right" vertical="center" wrapText="1"/>
      <protection locked="0"/>
    </xf>
    <xf numFmtId="49" fontId="30" fillId="31" borderId="45" xfId="0" applyNumberFormat="1" applyFont="1" applyFill="1" applyBorder="1" applyAlignment="1" applyProtection="1">
      <alignment horizontal="right" vertical="center" wrapText="1"/>
      <protection locked="0"/>
    </xf>
    <xf numFmtId="0" fontId="5" fillId="20" borderId="35" xfId="0" applyFont="1" applyFill="1" applyBorder="1" applyAlignment="1">
      <alignment horizontal="center" vertical="center" wrapText="1"/>
    </xf>
    <xf numFmtId="0" fontId="5" fillId="20" borderId="4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35" xfId="0" applyFont="1" applyFill="1" applyBorder="1" applyAlignment="1">
      <alignment horizontal="center" vertical="center"/>
    </xf>
    <xf numFmtId="0" fontId="5" fillId="20" borderId="44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3" fontId="16" fillId="0" borderId="12" xfId="52" applyNumberFormat="1" applyFont="1" applyBorder="1" applyAlignment="1">
      <alignment horizontal="center" vertical="center"/>
      <protection/>
    </xf>
    <xf numFmtId="3" fontId="16" fillId="0" borderId="16" xfId="52" applyNumberFormat="1" applyFont="1" applyBorder="1" applyAlignment="1">
      <alignment horizontal="center" vertical="center"/>
      <protection/>
    </xf>
    <xf numFmtId="3" fontId="16" fillId="0" borderId="44" xfId="52" applyNumberFormat="1" applyFont="1" applyBorder="1" applyAlignment="1">
      <alignment horizontal="center" vertical="center"/>
      <protection/>
    </xf>
    <xf numFmtId="3" fontId="16" fillId="0" borderId="67" xfId="52" applyNumberFormat="1" applyFont="1" applyBorder="1" applyAlignment="1">
      <alignment horizontal="center" vertical="center"/>
      <protection/>
    </xf>
    <xf numFmtId="3" fontId="16" fillId="0" borderId="73" xfId="52" applyNumberFormat="1" applyFont="1" applyBorder="1" applyAlignment="1">
      <alignment horizontal="center" vertical="center"/>
      <protection/>
    </xf>
    <xf numFmtId="3" fontId="16" fillId="0" borderId="74" xfId="52" applyNumberFormat="1" applyFont="1" applyBorder="1" applyAlignment="1">
      <alignment horizontal="center" vertical="center"/>
      <protection/>
    </xf>
    <xf numFmtId="3" fontId="16" fillId="0" borderId="75" xfId="52" applyNumberFormat="1" applyFont="1" applyBorder="1" applyAlignment="1">
      <alignment horizontal="center" vertical="center"/>
      <protection/>
    </xf>
    <xf numFmtId="3" fontId="18" fillId="0" borderId="76" xfId="52" applyNumberFormat="1" applyFont="1" applyBorder="1" applyAlignment="1">
      <alignment horizontal="center" vertical="center"/>
      <protection/>
    </xf>
    <xf numFmtId="3" fontId="18" fillId="0" borderId="77" xfId="52" applyNumberFormat="1" applyFont="1" applyBorder="1" applyAlignment="1">
      <alignment horizontal="center" vertical="center"/>
      <protection/>
    </xf>
    <xf numFmtId="0" fontId="16" fillId="0" borderId="78" xfId="52" applyFont="1" applyBorder="1" applyAlignment="1">
      <alignment horizontal="center" vertical="center"/>
      <protection/>
    </xf>
    <xf numFmtId="3" fontId="16" fillId="0" borderId="42" xfId="52" applyNumberFormat="1" applyFont="1" applyBorder="1" applyAlignment="1">
      <alignment horizontal="center" vertical="center"/>
      <protection/>
    </xf>
    <xf numFmtId="3" fontId="16" fillId="0" borderId="79" xfId="52" applyNumberFormat="1" applyFont="1" applyBorder="1" applyAlignment="1">
      <alignment horizontal="center" vertical="center"/>
      <protection/>
    </xf>
    <xf numFmtId="3" fontId="16" fillId="0" borderId="80" xfId="52" applyNumberFormat="1" applyFont="1" applyBorder="1" applyAlignment="1">
      <alignment horizontal="center" vertical="center"/>
      <protection/>
    </xf>
    <xf numFmtId="3" fontId="16" fillId="0" borderId="16" xfId="52" applyNumberFormat="1" applyFont="1" applyBorder="1" applyAlignment="1">
      <alignment horizontal="right" vertical="center"/>
      <protection/>
    </xf>
    <xf numFmtId="3" fontId="16" fillId="0" borderId="44" xfId="52" applyNumberFormat="1" applyFont="1" applyBorder="1" applyAlignment="1">
      <alignment horizontal="right" vertical="center"/>
      <protection/>
    </xf>
    <xf numFmtId="3" fontId="16" fillId="0" borderId="67" xfId="52" applyNumberFormat="1" applyFont="1" applyBorder="1" applyAlignment="1">
      <alignment horizontal="right" vertical="center"/>
      <protection/>
    </xf>
    <xf numFmtId="0" fontId="16" fillId="0" borderId="81" xfId="52" applyFont="1" applyBorder="1" applyAlignment="1">
      <alignment horizontal="center" vertical="center"/>
      <protection/>
    </xf>
    <xf numFmtId="0" fontId="16" fillId="0" borderId="82" xfId="52" applyFont="1" applyBorder="1" applyAlignment="1">
      <alignment horizontal="center" vertical="center"/>
      <protection/>
    </xf>
    <xf numFmtId="0" fontId="16" fillId="0" borderId="37" xfId="52" applyFont="1" applyBorder="1" applyAlignment="1">
      <alignment horizontal="center" vertical="center"/>
      <protection/>
    </xf>
    <xf numFmtId="3" fontId="16" fillId="0" borderId="83" xfId="52" applyNumberFormat="1" applyFont="1" applyBorder="1" applyAlignment="1">
      <alignment horizontal="left" vertical="center" wrapText="1"/>
      <protection/>
    </xf>
    <xf numFmtId="3" fontId="16" fillId="0" borderId="84" xfId="52" applyNumberFormat="1" applyFont="1" applyBorder="1" applyAlignment="1">
      <alignment horizontal="left" vertical="center"/>
      <protection/>
    </xf>
    <xf numFmtId="3" fontId="16" fillId="0" borderId="85" xfId="52" applyNumberFormat="1" applyFont="1" applyBorder="1" applyAlignment="1">
      <alignment horizontal="left" vertical="center"/>
      <protection/>
    </xf>
    <xf numFmtId="3" fontId="16" fillId="0" borderId="86" xfId="52" applyNumberFormat="1" applyFont="1" applyBorder="1" applyAlignment="1">
      <alignment horizontal="left" vertical="center"/>
      <protection/>
    </xf>
    <xf numFmtId="3" fontId="16" fillId="0" borderId="0" xfId="52" applyNumberFormat="1" applyFont="1" applyBorder="1" applyAlignment="1">
      <alignment horizontal="left" vertical="center"/>
      <protection/>
    </xf>
    <xf numFmtId="3" fontId="16" fillId="0" borderId="87" xfId="52" applyNumberFormat="1" applyFont="1" applyBorder="1" applyAlignment="1">
      <alignment horizontal="left" vertical="center"/>
      <protection/>
    </xf>
    <xf numFmtId="3" fontId="16" fillId="0" borderId="41" xfId="52" applyNumberFormat="1" applyFont="1" applyBorder="1" applyAlignment="1">
      <alignment horizontal="left" vertical="center"/>
      <protection/>
    </xf>
    <xf numFmtId="3" fontId="16" fillId="0" borderId="88" xfId="52" applyNumberFormat="1" applyFont="1" applyBorder="1" applyAlignment="1">
      <alignment horizontal="left" vertical="center"/>
      <protection/>
    </xf>
    <xf numFmtId="3" fontId="16" fillId="0" borderId="89" xfId="52" applyNumberFormat="1" applyFont="1" applyBorder="1" applyAlignment="1">
      <alignment horizontal="left" vertical="center"/>
      <protection/>
    </xf>
    <xf numFmtId="3" fontId="16" fillId="0" borderId="16" xfId="52" applyNumberFormat="1" applyFont="1" applyBorder="1" applyAlignment="1">
      <alignment horizontal="center" vertical="center" wrapText="1"/>
      <protection/>
    </xf>
    <xf numFmtId="3" fontId="16" fillId="0" borderId="44" xfId="52" applyNumberFormat="1" applyFont="1" applyBorder="1" applyAlignment="1">
      <alignment horizontal="center" vertical="center" wrapText="1"/>
      <protection/>
    </xf>
    <xf numFmtId="3" fontId="16" fillId="0" borderId="67" xfId="52" applyNumberFormat="1" applyFont="1" applyBorder="1" applyAlignment="1">
      <alignment horizontal="center" vertical="center" wrapText="1"/>
      <protection/>
    </xf>
    <xf numFmtId="3" fontId="16" fillId="0" borderId="16" xfId="52" applyNumberFormat="1" applyFont="1" applyBorder="1" applyAlignment="1">
      <alignment vertical="center"/>
      <protection/>
    </xf>
    <xf numFmtId="3" fontId="16" fillId="0" borderId="44" xfId="52" applyNumberFormat="1" applyFont="1" applyBorder="1" applyAlignment="1">
      <alignment vertical="center"/>
      <protection/>
    </xf>
    <xf numFmtId="0" fontId="16" fillId="0" borderId="56" xfId="52" applyFont="1" applyBorder="1" applyAlignment="1">
      <alignment horizontal="center" vertical="center"/>
      <protection/>
    </xf>
    <xf numFmtId="0" fontId="16" fillId="0" borderId="90" xfId="52" applyFont="1" applyBorder="1" applyAlignment="1">
      <alignment horizontal="center" vertical="center"/>
      <protection/>
    </xf>
    <xf numFmtId="0" fontId="18" fillId="0" borderId="0" xfId="52" applyFont="1" applyAlignment="1">
      <alignment horizontal="center"/>
      <protection/>
    </xf>
    <xf numFmtId="3" fontId="16" fillId="0" borderId="73" xfId="52" applyNumberFormat="1" applyFont="1" applyBorder="1" applyAlignment="1">
      <alignment horizontal="right" vertical="center"/>
      <protection/>
    </xf>
    <xf numFmtId="3" fontId="16" fillId="0" borderId="74" xfId="52" applyNumberFormat="1" applyFont="1" applyBorder="1" applyAlignment="1">
      <alignment horizontal="right" vertical="center"/>
      <protection/>
    </xf>
    <xf numFmtId="3" fontId="16" fillId="0" borderId="75" xfId="52" applyNumberFormat="1" applyFont="1" applyBorder="1" applyAlignment="1">
      <alignment horizontal="right" vertical="center"/>
      <protection/>
    </xf>
    <xf numFmtId="3" fontId="16" fillId="0" borderId="12" xfId="52" applyNumberFormat="1" applyFont="1" applyBorder="1" applyAlignment="1">
      <alignment horizontal="right" vertical="center"/>
      <protection/>
    </xf>
    <xf numFmtId="3" fontId="16" fillId="0" borderId="54" xfId="52" applyNumberFormat="1" applyFont="1" applyBorder="1" applyAlignment="1">
      <alignment horizontal="right" vertical="center"/>
      <protection/>
    </xf>
    <xf numFmtId="0" fontId="29" fillId="20" borderId="10" xfId="52" applyFont="1" applyFill="1" applyBorder="1" applyAlignment="1">
      <alignment horizontal="center" vertical="center" wrapText="1"/>
      <protection/>
    </xf>
    <xf numFmtId="0" fontId="18" fillId="0" borderId="64" xfId="52" applyFont="1" applyBorder="1" applyAlignment="1">
      <alignment horizontal="center" vertical="center"/>
      <protection/>
    </xf>
    <xf numFmtId="0" fontId="18" fillId="0" borderId="91" xfId="52" applyFont="1" applyBorder="1" applyAlignment="1">
      <alignment horizontal="center" vertical="center"/>
      <protection/>
    </xf>
    <xf numFmtId="0" fontId="16" fillId="0" borderId="64" xfId="52" applyFont="1" applyBorder="1" applyAlignment="1">
      <alignment horizontal="left" vertical="center" wrapText="1"/>
      <protection/>
    </xf>
    <xf numFmtId="0" fontId="16" fillId="0" borderId="92" xfId="52" applyFont="1" applyBorder="1" applyAlignment="1">
      <alignment horizontal="left" vertical="center"/>
      <protection/>
    </xf>
    <xf numFmtId="0" fontId="16" fillId="0" borderId="91" xfId="52" applyFont="1" applyBorder="1" applyAlignment="1">
      <alignment horizontal="left" vertical="center"/>
      <protection/>
    </xf>
    <xf numFmtId="0" fontId="16" fillId="0" borderId="86" xfId="52" applyFont="1" applyBorder="1" applyAlignment="1">
      <alignment horizontal="left" vertical="center"/>
      <protection/>
    </xf>
    <xf numFmtId="0" fontId="16" fillId="0" borderId="0" xfId="52" applyFont="1" applyBorder="1" applyAlignment="1">
      <alignment horizontal="left" vertical="center"/>
      <protection/>
    </xf>
    <xf numFmtId="0" fontId="16" fillId="0" borderId="43" xfId="52" applyFont="1" applyBorder="1" applyAlignment="1">
      <alignment horizontal="left" vertical="center"/>
      <protection/>
    </xf>
    <xf numFmtId="0" fontId="16" fillId="0" borderId="66" xfId="52" applyFont="1" applyBorder="1" applyAlignment="1">
      <alignment horizontal="left" vertical="center"/>
      <protection/>
    </xf>
    <xf numFmtId="0" fontId="16" fillId="0" borderId="93" xfId="52" applyFont="1" applyBorder="1" applyAlignment="1">
      <alignment horizontal="left" vertical="center"/>
      <protection/>
    </xf>
    <xf numFmtId="0" fontId="16" fillId="0" borderId="94" xfId="52" applyFont="1" applyBorder="1" applyAlignment="1">
      <alignment horizontal="left" vertical="center"/>
      <protection/>
    </xf>
    <xf numFmtId="3" fontId="16" fillId="0" borderId="55" xfId="52" applyNumberFormat="1" applyFont="1" applyBorder="1" applyAlignment="1">
      <alignment horizontal="right" vertical="center"/>
      <protection/>
    </xf>
    <xf numFmtId="3" fontId="16" fillId="0" borderId="95" xfId="52" applyNumberFormat="1" applyFont="1" applyBorder="1" applyAlignment="1">
      <alignment horizontal="right" vertical="center"/>
      <protection/>
    </xf>
    <xf numFmtId="0" fontId="18" fillId="20" borderId="10" xfId="52" applyFont="1" applyFill="1" applyBorder="1" applyAlignment="1">
      <alignment horizontal="center" vertical="center" wrapText="1"/>
      <protection/>
    </xf>
    <xf numFmtId="0" fontId="18" fillId="20" borderId="10" xfId="52" applyFont="1" applyFill="1" applyBorder="1" applyAlignment="1">
      <alignment horizontal="center" vertical="center"/>
      <protection/>
    </xf>
    <xf numFmtId="0" fontId="29" fillId="20" borderId="10" xfId="52" applyFont="1" applyFill="1" applyBorder="1" applyAlignment="1">
      <alignment horizontal="center" vertical="center"/>
      <protection/>
    </xf>
    <xf numFmtId="3" fontId="16" fillId="0" borderId="54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9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0" borderId="65" xfId="0" applyFont="1" applyFill="1" applyBorder="1" applyAlignment="1">
      <alignment horizontal="center" vertical="center" wrapText="1"/>
    </xf>
    <xf numFmtId="0" fontId="5" fillId="20" borderId="97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20" borderId="50" xfId="0" applyFont="1" applyFill="1" applyBorder="1" applyAlignment="1">
      <alignment horizontal="center" vertical="center"/>
    </xf>
    <xf numFmtId="0" fontId="29" fillId="20" borderId="17" xfId="0" applyFont="1" applyFill="1" applyBorder="1" applyAlignment="1">
      <alignment horizontal="center" vertical="center" wrapText="1"/>
    </xf>
    <xf numFmtId="0" fontId="29" fillId="20" borderId="20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18" fillId="20" borderId="17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view="pageLayout" workbookViewId="0" topLeftCell="C97">
      <selection activeCell="K3" sqref="K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6.75390625" style="0" customWidth="1"/>
    <col min="5" max="5" width="15.75390625" style="0" customWidth="1"/>
    <col min="6" max="6" width="12.75390625" style="0" customWidth="1"/>
    <col min="7" max="7" width="14.125" style="0" customWidth="1"/>
    <col min="8" max="8" width="12.375" style="0" customWidth="1"/>
    <col min="10" max="10" width="10.125" style="0" bestFit="1" customWidth="1"/>
  </cols>
  <sheetData>
    <row r="1" spans="1:6" ht="18" customHeight="1">
      <c r="A1" s="478" t="s">
        <v>228</v>
      </c>
      <c r="B1" s="478"/>
      <c r="C1" s="478"/>
      <c r="D1" s="478"/>
      <c r="E1" s="478"/>
      <c r="F1" s="478"/>
    </row>
    <row r="2" spans="2:5" ht="18">
      <c r="B2" s="2"/>
      <c r="C2" s="2"/>
      <c r="D2" s="2"/>
      <c r="E2" s="2"/>
    </row>
    <row r="3" ht="12.75">
      <c r="H3" s="16" t="s">
        <v>65</v>
      </c>
    </row>
    <row r="4" spans="1:8" s="49" customFormat="1" ht="15" customHeight="1">
      <c r="A4" s="479" t="s">
        <v>2</v>
      </c>
      <c r="B4" s="479" t="s">
        <v>3</v>
      </c>
      <c r="C4" s="479" t="s">
        <v>553</v>
      </c>
      <c r="D4" s="479" t="s">
        <v>5</v>
      </c>
      <c r="E4" s="482" t="s">
        <v>229</v>
      </c>
      <c r="F4" s="482" t="s">
        <v>230</v>
      </c>
      <c r="G4" s="476" t="s">
        <v>218</v>
      </c>
      <c r="H4" s="477"/>
    </row>
    <row r="5" spans="1:8" s="49" customFormat="1" ht="15" customHeight="1">
      <c r="A5" s="480"/>
      <c r="B5" s="480"/>
      <c r="C5" s="481"/>
      <c r="D5" s="481"/>
      <c r="E5" s="483"/>
      <c r="F5" s="483"/>
      <c r="G5" s="115" t="s">
        <v>219</v>
      </c>
      <c r="H5" s="115" t="s">
        <v>220</v>
      </c>
    </row>
    <row r="6" spans="1:8" s="55" customFormat="1" ht="7.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19.5" customHeight="1">
      <c r="A7" s="351" t="s">
        <v>246</v>
      </c>
      <c r="B7" s="351"/>
      <c r="C7" s="351"/>
      <c r="D7" s="352" t="s">
        <v>247</v>
      </c>
      <c r="E7" s="360">
        <f>E8+E10</f>
        <v>159684</v>
      </c>
      <c r="F7" s="360">
        <f>F8+F10</f>
        <v>200000</v>
      </c>
      <c r="G7" s="362">
        <v>200000</v>
      </c>
      <c r="H7" s="363">
        <f>SUM(H9:H9)</f>
        <v>0</v>
      </c>
    </row>
    <row r="8" spans="1:8" ht="19.5" customHeight="1">
      <c r="A8" s="118"/>
      <c r="B8" s="119" t="s">
        <v>248</v>
      </c>
      <c r="C8" s="120"/>
      <c r="D8" s="121" t="s">
        <v>249</v>
      </c>
      <c r="E8" s="136">
        <v>0</v>
      </c>
      <c r="F8" s="136">
        <f>SUM(F9:F9)</f>
        <v>200000</v>
      </c>
      <c r="G8" s="136">
        <v>200000</v>
      </c>
      <c r="H8" s="137">
        <v>0</v>
      </c>
    </row>
    <row r="9" spans="1:8" ht="19.5" customHeight="1">
      <c r="A9" s="122"/>
      <c r="B9" s="122"/>
      <c r="C9" s="122" t="s">
        <v>250</v>
      </c>
      <c r="D9" s="123" t="s">
        <v>251</v>
      </c>
      <c r="E9" s="138">
        <v>0</v>
      </c>
      <c r="F9" s="138">
        <v>200000</v>
      </c>
      <c r="G9" s="138">
        <v>200000</v>
      </c>
      <c r="H9" s="139">
        <v>0</v>
      </c>
    </row>
    <row r="10" spans="1:8" ht="19.5" customHeight="1">
      <c r="A10" s="124"/>
      <c r="B10" s="119" t="s">
        <v>331</v>
      </c>
      <c r="C10" s="119"/>
      <c r="D10" s="121" t="s">
        <v>273</v>
      </c>
      <c r="E10" s="136">
        <v>159684</v>
      </c>
      <c r="F10" s="136">
        <f>SUM(F11:F12)</f>
        <v>0</v>
      </c>
      <c r="G10" s="136">
        <v>0</v>
      </c>
      <c r="H10" s="137">
        <v>0</v>
      </c>
    </row>
    <row r="11" spans="1:8" ht="42.75" customHeight="1">
      <c r="A11" s="122"/>
      <c r="B11" s="122"/>
      <c r="C11" s="122" t="s">
        <v>332</v>
      </c>
      <c r="D11" s="117" t="s">
        <v>334</v>
      </c>
      <c r="E11" s="138">
        <v>156084</v>
      </c>
      <c r="F11" s="138">
        <v>0</v>
      </c>
      <c r="G11" s="138">
        <v>0</v>
      </c>
      <c r="H11" s="139">
        <v>0</v>
      </c>
    </row>
    <row r="12" spans="1:8" ht="46.5" customHeight="1">
      <c r="A12" s="122"/>
      <c r="B12" s="122"/>
      <c r="C12" s="122" t="s">
        <v>333</v>
      </c>
      <c r="D12" s="117" t="s">
        <v>335</v>
      </c>
      <c r="E12" s="138">
        <v>3600</v>
      </c>
      <c r="F12" s="138">
        <v>0</v>
      </c>
      <c r="G12" s="138">
        <v>0</v>
      </c>
      <c r="H12" s="139">
        <v>0</v>
      </c>
    </row>
    <row r="13" spans="1:8" ht="19.5" customHeight="1">
      <c r="A13" s="351" t="s">
        <v>252</v>
      </c>
      <c r="B13" s="351"/>
      <c r="C13" s="351"/>
      <c r="D13" s="352" t="s">
        <v>253</v>
      </c>
      <c r="E13" s="360">
        <f>E14</f>
        <v>872907</v>
      </c>
      <c r="F13" s="360">
        <f>F14</f>
        <v>783966</v>
      </c>
      <c r="G13" s="360">
        <f>G14</f>
        <v>43140</v>
      </c>
      <c r="H13" s="361">
        <f>H14</f>
        <v>740826</v>
      </c>
    </row>
    <row r="14" spans="1:8" ht="19.5" customHeight="1">
      <c r="A14" s="118"/>
      <c r="B14" s="119" t="s">
        <v>254</v>
      </c>
      <c r="C14" s="120"/>
      <c r="D14" s="121" t="s">
        <v>255</v>
      </c>
      <c r="E14" s="136">
        <v>872907</v>
      </c>
      <c r="F14" s="136">
        <f>SUM(F15:F17)</f>
        <v>783966</v>
      </c>
      <c r="G14" s="136">
        <f>SUM(G15:G17)</f>
        <v>43140</v>
      </c>
      <c r="H14" s="137">
        <f>SUM(H15:H17)</f>
        <v>740826</v>
      </c>
    </row>
    <row r="15" spans="1:8" ht="24" customHeight="1">
      <c r="A15" s="122"/>
      <c r="B15" s="122"/>
      <c r="C15" s="122" t="s">
        <v>256</v>
      </c>
      <c r="D15" s="123" t="s">
        <v>257</v>
      </c>
      <c r="E15" s="138">
        <v>6440</v>
      </c>
      <c r="F15" s="138">
        <v>6440</v>
      </c>
      <c r="G15" s="138">
        <v>6440</v>
      </c>
      <c r="H15" s="139">
        <v>0</v>
      </c>
    </row>
    <row r="16" spans="1:8" ht="31.5" customHeight="1">
      <c r="A16" s="122"/>
      <c r="B16" s="122"/>
      <c r="C16" s="122" t="s">
        <v>258</v>
      </c>
      <c r="D16" s="123" t="s">
        <v>259</v>
      </c>
      <c r="E16" s="138">
        <v>31700</v>
      </c>
      <c r="F16" s="138">
        <v>36700</v>
      </c>
      <c r="G16" s="138">
        <v>36700</v>
      </c>
      <c r="H16" s="139">
        <v>0</v>
      </c>
    </row>
    <row r="17" spans="1:10" ht="19.5" customHeight="1">
      <c r="A17" s="122"/>
      <c r="B17" s="122"/>
      <c r="C17" s="122" t="s">
        <v>260</v>
      </c>
      <c r="D17" s="123" t="s">
        <v>261</v>
      </c>
      <c r="E17" s="138">
        <v>834767</v>
      </c>
      <c r="F17" s="138">
        <v>740826</v>
      </c>
      <c r="G17" s="138">
        <v>0</v>
      </c>
      <c r="H17" s="141">
        <v>740826</v>
      </c>
      <c r="I17" s="442"/>
      <c r="J17" s="443"/>
    </row>
    <row r="18" spans="1:8" ht="19.5" customHeight="1">
      <c r="A18" s="351" t="s">
        <v>262</v>
      </c>
      <c r="B18" s="351"/>
      <c r="C18" s="351"/>
      <c r="D18" s="352" t="s">
        <v>263</v>
      </c>
      <c r="E18" s="360">
        <f>E19+E22+E24</f>
        <v>141384</v>
      </c>
      <c r="F18" s="360">
        <f>F19+F22+F24</f>
        <v>334550</v>
      </c>
      <c r="G18" s="360">
        <f>G19+G22+G24</f>
        <v>59550</v>
      </c>
      <c r="H18" s="360">
        <f>H19+H22+H24</f>
        <v>275000</v>
      </c>
    </row>
    <row r="19" spans="1:8" ht="19.5" customHeight="1">
      <c r="A19" s="118"/>
      <c r="B19" s="119" t="s">
        <v>264</v>
      </c>
      <c r="C19" s="120"/>
      <c r="D19" s="121" t="s">
        <v>265</v>
      </c>
      <c r="E19" s="136">
        <v>32244</v>
      </c>
      <c r="F19" s="136">
        <f>SUM(F20:F21)</f>
        <v>39350</v>
      </c>
      <c r="G19" s="136">
        <f>SUM(G20:G21)</f>
        <v>39350</v>
      </c>
      <c r="H19" s="137">
        <v>0</v>
      </c>
    </row>
    <row r="20" spans="1:8" ht="19.5" customHeight="1">
      <c r="A20" s="122"/>
      <c r="B20" s="122"/>
      <c r="C20" s="122" t="s">
        <v>266</v>
      </c>
      <c r="D20" s="123" t="s">
        <v>267</v>
      </c>
      <c r="E20" s="138">
        <v>500</v>
      </c>
      <c r="F20" s="138">
        <v>200</v>
      </c>
      <c r="G20" s="138">
        <v>200</v>
      </c>
      <c r="H20" s="139">
        <v>0</v>
      </c>
    </row>
    <row r="21" spans="1:8" ht="33.75" customHeight="1">
      <c r="A21" s="122"/>
      <c r="B21" s="122"/>
      <c r="C21" s="122" t="s">
        <v>332</v>
      </c>
      <c r="D21" s="117" t="s">
        <v>334</v>
      </c>
      <c r="E21" s="138">
        <v>31744</v>
      </c>
      <c r="F21" s="138">
        <v>39150</v>
      </c>
      <c r="G21" s="138">
        <v>39150</v>
      </c>
      <c r="H21" s="139">
        <v>0</v>
      </c>
    </row>
    <row r="22" spans="1:8" ht="19.5" customHeight="1">
      <c r="A22" s="118"/>
      <c r="B22" s="119" t="s">
        <v>268</v>
      </c>
      <c r="C22" s="120"/>
      <c r="D22" s="121" t="s">
        <v>269</v>
      </c>
      <c r="E22" s="136">
        <v>140</v>
      </c>
      <c r="F22" s="136">
        <f>F23</f>
        <v>200</v>
      </c>
      <c r="G22" s="136">
        <v>200</v>
      </c>
      <c r="H22" s="137">
        <v>0</v>
      </c>
    </row>
    <row r="23" spans="1:8" ht="19.5" customHeight="1">
      <c r="A23" s="122"/>
      <c r="B23" s="122"/>
      <c r="C23" s="122" t="s">
        <v>270</v>
      </c>
      <c r="D23" s="123" t="s">
        <v>271</v>
      </c>
      <c r="E23" s="138">
        <v>140</v>
      </c>
      <c r="F23" s="138">
        <v>200</v>
      </c>
      <c r="G23" s="138">
        <v>200</v>
      </c>
      <c r="H23" s="139">
        <v>0</v>
      </c>
    </row>
    <row r="24" spans="1:8" ht="19.5" customHeight="1">
      <c r="A24" s="118"/>
      <c r="B24" s="119" t="s">
        <v>272</v>
      </c>
      <c r="C24" s="120"/>
      <c r="D24" s="121" t="s">
        <v>273</v>
      </c>
      <c r="E24" s="136">
        <v>109000</v>
      </c>
      <c r="F24" s="136">
        <f>SUM(F25:F26)</f>
        <v>295000</v>
      </c>
      <c r="G24" s="136">
        <f>SUM(G25:G26)</f>
        <v>20000</v>
      </c>
      <c r="H24" s="136">
        <f>SUM(H25:H26)</f>
        <v>275000</v>
      </c>
    </row>
    <row r="25" spans="1:8" ht="19.5" customHeight="1">
      <c r="A25" s="122"/>
      <c r="B25" s="122"/>
      <c r="C25" s="122" t="s">
        <v>250</v>
      </c>
      <c r="D25" s="123" t="s">
        <v>251</v>
      </c>
      <c r="E25" s="138">
        <v>109000</v>
      </c>
      <c r="F25" s="138">
        <v>20000</v>
      </c>
      <c r="G25" s="138">
        <v>20000</v>
      </c>
      <c r="H25" s="139">
        <v>0</v>
      </c>
    </row>
    <row r="26" spans="1:8" ht="28.5" customHeight="1">
      <c r="A26" s="122"/>
      <c r="B26" s="122"/>
      <c r="C26" s="122" t="s">
        <v>559</v>
      </c>
      <c r="D26" s="283" t="s">
        <v>560</v>
      </c>
      <c r="E26" s="138">
        <v>0</v>
      </c>
      <c r="F26" s="138">
        <v>275000</v>
      </c>
      <c r="G26" s="138">
        <v>0</v>
      </c>
      <c r="H26" s="139">
        <v>275000</v>
      </c>
    </row>
    <row r="27" spans="1:8" ht="33.75" customHeight="1">
      <c r="A27" s="353" t="s">
        <v>336</v>
      </c>
      <c r="B27" s="354"/>
      <c r="C27" s="354"/>
      <c r="D27" s="355" t="s">
        <v>431</v>
      </c>
      <c r="E27" s="360">
        <v>800</v>
      </c>
      <c r="F27" s="360">
        <v>800</v>
      </c>
      <c r="G27" s="360">
        <v>800</v>
      </c>
      <c r="H27" s="361">
        <v>0</v>
      </c>
    </row>
    <row r="28" spans="1:8" ht="26.25" customHeight="1">
      <c r="A28" s="122"/>
      <c r="B28" s="128" t="s">
        <v>337</v>
      </c>
      <c r="C28" s="119"/>
      <c r="D28" s="149" t="s">
        <v>432</v>
      </c>
      <c r="E28" s="136">
        <v>800</v>
      </c>
      <c r="F28" s="136">
        <v>800</v>
      </c>
      <c r="G28" s="136">
        <v>800</v>
      </c>
      <c r="H28" s="137">
        <v>0</v>
      </c>
    </row>
    <row r="29" spans="1:8" ht="45" customHeight="1">
      <c r="A29" s="122"/>
      <c r="B29" s="122"/>
      <c r="C29" s="126" t="s">
        <v>332</v>
      </c>
      <c r="D29" s="125" t="s">
        <v>334</v>
      </c>
      <c r="E29" s="138">
        <v>800</v>
      </c>
      <c r="F29" s="138">
        <v>800</v>
      </c>
      <c r="G29" s="138">
        <v>800</v>
      </c>
      <c r="H29" s="139">
        <v>0</v>
      </c>
    </row>
    <row r="30" spans="1:8" ht="22.5" customHeight="1">
      <c r="A30" s="353" t="s">
        <v>338</v>
      </c>
      <c r="B30" s="354"/>
      <c r="C30" s="356"/>
      <c r="D30" s="357" t="s">
        <v>357</v>
      </c>
      <c r="E30" s="360">
        <v>500</v>
      </c>
      <c r="F30" s="360">
        <f>F31</f>
        <v>500</v>
      </c>
      <c r="G30" s="360">
        <v>500</v>
      </c>
      <c r="H30" s="361">
        <v>0</v>
      </c>
    </row>
    <row r="31" spans="1:8" ht="18" customHeight="1">
      <c r="A31" s="122"/>
      <c r="B31" s="128" t="s">
        <v>339</v>
      </c>
      <c r="C31" s="128"/>
      <c r="D31" s="135" t="s">
        <v>358</v>
      </c>
      <c r="E31" s="136">
        <v>500</v>
      </c>
      <c r="F31" s="136">
        <f>F32</f>
        <v>500</v>
      </c>
      <c r="G31" s="136">
        <v>500</v>
      </c>
      <c r="H31" s="137">
        <v>0</v>
      </c>
    </row>
    <row r="32" spans="1:8" ht="48.75" customHeight="1">
      <c r="A32" s="122"/>
      <c r="B32" s="122"/>
      <c r="C32" s="126" t="s">
        <v>332</v>
      </c>
      <c r="D32" s="125" t="s">
        <v>334</v>
      </c>
      <c r="E32" s="138">
        <v>500</v>
      </c>
      <c r="F32" s="138">
        <v>500</v>
      </c>
      <c r="G32" s="138">
        <v>500</v>
      </c>
      <c r="H32" s="139">
        <v>0</v>
      </c>
    </row>
    <row r="33" spans="1:8" ht="24" customHeight="1">
      <c r="A33" s="351" t="s">
        <v>274</v>
      </c>
      <c r="B33" s="351"/>
      <c r="C33" s="351"/>
      <c r="D33" s="352" t="s">
        <v>275</v>
      </c>
      <c r="E33" s="360">
        <f>E34+E36+E42+E50+E56</f>
        <v>2783123</v>
      </c>
      <c r="F33" s="360">
        <f>F34+F36+F42+F50+F56</f>
        <v>2699601.2800000003</v>
      </c>
      <c r="G33" s="360">
        <f>G34+G36+G42+G50+G56</f>
        <v>2699601</v>
      </c>
      <c r="H33" s="361">
        <v>0</v>
      </c>
    </row>
    <row r="34" spans="1:8" ht="24" customHeight="1">
      <c r="A34" s="118"/>
      <c r="B34" s="119" t="s">
        <v>276</v>
      </c>
      <c r="C34" s="120"/>
      <c r="D34" s="121" t="s">
        <v>277</v>
      </c>
      <c r="E34" s="136">
        <v>6000</v>
      </c>
      <c r="F34" s="136">
        <f>SUM(F35)</f>
        <v>6000</v>
      </c>
      <c r="G34" s="136">
        <v>6000</v>
      </c>
      <c r="H34" s="137">
        <v>0</v>
      </c>
    </row>
    <row r="35" spans="1:8" s="58" customFormat="1" ht="25.5" customHeight="1">
      <c r="A35" s="122"/>
      <c r="B35" s="122"/>
      <c r="C35" s="122" t="s">
        <v>278</v>
      </c>
      <c r="D35" s="123" t="s">
        <v>279</v>
      </c>
      <c r="E35" s="144">
        <v>6000</v>
      </c>
      <c r="F35" s="138">
        <v>6000</v>
      </c>
      <c r="G35" s="138">
        <v>6000</v>
      </c>
      <c r="H35" s="139">
        <v>0</v>
      </c>
    </row>
    <row r="36" spans="1:8" ht="45">
      <c r="A36" s="118"/>
      <c r="B36" s="119" t="s">
        <v>280</v>
      </c>
      <c r="C36" s="120"/>
      <c r="D36" s="121" t="s">
        <v>281</v>
      </c>
      <c r="E36" s="136">
        <f>SUM(E37:E41)</f>
        <v>585366</v>
      </c>
      <c r="F36" s="136">
        <f>SUM(F37:F41)</f>
        <v>651729</v>
      </c>
      <c r="G36" s="136">
        <f>SUM(G37:G41)</f>
        <v>651729</v>
      </c>
      <c r="H36" s="140">
        <v>0</v>
      </c>
    </row>
    <row r="37" spans="1:8" ht="12.75">
      <c r="A37" s="122"/>
      <c r="B37" s="122"/>
      <c r="C37" s="122" t="s">
        <v>282</v>
      </c>
      <c r="D37" s="123" t="s">
        <v>283</v>
      </c>
      <c r="E37" s="138">
        <v>358032</v>
      </c>
      <c r="F37" s="138">
        <v>449708</v>
      </c>
      <c r="G37" s="141">
        <v>449708</v>
      </c>
      <c r="H37" s="141">
        <v>0</v>
      </c>
    </row>
    <row r="38" spans="1:9" ht="12.75">
      <c r="A38" s="122"/>
      <c r="B38" s="122"/>
      <c r="C38" s="122" t="s">
        <v>284</v>
      </c>
      <c r="D38" s="123" t="s">
        <v>285</v>
      </c>
      <c r="E38" s="138">
        <v>168085</v>
      </c>
      <c r="F38" s="138">
        <v>131274</v>
      </c>
      <c r="G38" s="141">
        <v>131274</v>
      </c>
      <c r="H38" s="141">
        <v>0</v>
      </c>
      <c r="I38" s="426"/>
    </row>
    <row r="39" spans="1:8" ht="12.75">
      <c r="A39" s="122"/>
      <c r="B39" s="122"/>
      <c r="C39" s="122" t="s">
        <v>286</v>
      </c>
      <c r="D39" s="123" t="s">
        <v>287</v>
      </c>
      <c r="E39" s="138">
        <v>42249</v>
      </c>
      <c r="F39" s="138">
        <v>44747</v>
      </c>
      <c r="G39" s="141">
        <v>44747</v>
      </c>
      <c r="H39" s="141">
        <v>0</v>
      </c>
    </row>
    <row r="40" spans="1:8" ht="12.75">
      <c r="A40" s="122"/>
      <c r="B40" s="122"/>
      <c r="C40" s="122" t="s">
        <v>288</v>
      </c>
      <c r="D40" s="123" t="s">
        <v>289</v>
      </c>
      <c r="E40" s="138">
        <v>16000</v>
      </c>
      <c r="F40" s="138">
        <v>16000</v>
      </c>
      <c r="G40" s="141">
        <v>16000</v>
      </c>
      <c r="H40" s="141">
        <v>0</v>
      </c>
    </row>
    <row r="41" spans="1:8" ht="12.75">
      <c r="A41" s="122"/>
      <c r="B41" s="122"/>
      <c r="C41" s="122" t="s">
        <v>290</v>
      </c>
      <c r="D41" s="123" t="s">
        <v>291</v>
      </c>
      <c r="E41" s="138">
        <v>1000</v>
      </c>
      <c r="F41" s="138">
        <v>10000</v>
      </c>
      <c r="G41" s="141">
        <v>10000</v>
      </c>
      <c r="H41" s="141">
        <v>0</v>
      </c>
    </row>
    <row r="42" spans="1:8" ht="45">
      <c r="A42" s="118"/>
      <c r="B42" s="119" t="s">
        <v>292</v>
      </c>
      <c r="C42" s="120"/>
      <c r="D42" s="121" t="s">
        <v>293</v>
      </c>
      <c r="E42" s="136">
        <f>SUM(E43:E49)</f>
        <v>1367483</v>
      </c>
      <c r="F42" s="136">
        <f>SUM(F43:F49)</f>
        <v>1190271.28</v>
      </c>
      <c r="G42" s="136">
        <f>SUM(G43:G49)</f>
        <v>1190271</v>
      </c>
      <c r="H42" s="140">
        <v>0</v>
      </c>
    </row>
    <row r="43" spans="1:8" ht="12.75">
      <c r="A43" s="122"/>
      <c r="B43" s="122"/>
      <c r="C43" s="122" t="s">
        <v>282</v>
      </c>
      <c r="D43" s="123" t="s">
        <v>283</v>
      </c>
      <c r="E43" s="138">
        <v>539700</v>
      </c>
      <c r="F43" s="138">
        <v>514276.28</v>
      </c>
      <c r="G43" s="141">
        <v>514276</v>
      </c>
      <c r="H43" s="141">
        <v>0</v>
      </c>
    </row>
    <row r="44" spans="1:9" ht="12.75">
      <c r="A44" s="122"/>
      <c r="B44" s="122"/>
      <c r="C44" s="122" t="s">
        <v>284</v>
      </c>
      <c r="D44" s="123" t="s">
        <v>285</v>
      </c>
      <c r="E44" s="138">
        <v>648096</v>
      </c>
      <c r="F44" s="138">
        <v>526498</v>
      </c>
      <c r="G44" s="141">
        <v>526498</v>
      </c>
      <c r="H44" s="141">
        <v>0</v>
      </c>
      <c r="I44" s="426"/>
    </row>
    <row r="45" spans="1:8" ht="12.75">
      <c r="A45" s="122"/>
      <c r="B45" s="122"/>
      <c r="C45" s="122" t="s">
        <v>286</v>
      </c>
      <c r="D45" s="123" t="s">
        <v>287</v>
      </c>
      <c r="E45" s="138">
        <v>3263</v>
      </c>
      <c r="F45" s="138">
        <v>3497</v>
      </c>
      <c r="G45" s="141">
        <v>3497</v>
      </c>
      <c r="H45" s="141">
        <v>0</v>
      </c>
    </row>
    <row r="46" spans="1:8" ht="12.75">
      <c r="A46" s="122"/>
      <c r="B46" s="122"/>
      <c r="C46" s="122" t="s">
        <v>288</v>
      </c>
      <c r="D46" s="123" t="s">
        <v>289</v>
      </c>
      <c r="E46" s="138">
        <v>21000</v>
      </c>
      <c r="F46" s="138">
        <v>21000</v>
      </c>
      <c r="G46" s="141">
        <v>21000</v>
      </c>
      <c r="H46" s="141">
        <v>0</v>
      </c>
    </row>
    <row r="47" spans="1:8" ht="12.75">
      <c r="A47" s="122"/>
      <c r="B47" s="122"/>
      <c r="C47" s="122" t="s">
        <v>294</v>
      </c>
      <c r="D47" s="123" t="s">
        <v>295</v>
      </c>
      <c r="E47" s="138">
        <v>3000</v>
      </c>
      <c r="F47" s="138">
        <v>3000</v>
      </c>
      <c r="G47" s="141">
        <v>3000</v>
      </c>
      <c r="H47" s="141">
        <v>0</v>
      </c>
    </row>
    <row r="48" spans="1:8" ht="12.75">
      <c r="A48" s="122"/>
      <c r="B48" s="122"/>
      <c r="C48" s="122" t="s">
        <v>290</v>
      </c>
      <c r="D48" s="123" t="s">
        <v>291</v>
      </c>
      <c r="E48" s="138">
        <v>150424</v>
      </c>
      <c r="F48" s="138">
        <v>120000</v>
      </c>
      <c r="G48" s="141">
        <v>120000</v>
      </c>
      <c r="H48" s="141">
        <v>0</v>
      </c>
    </row>
    <row r="49" spans="1:8" ht="22.5">
      <c r="A49" s="122"/>
      <c r="B49" s="122"/>
      <c r="C49" s="122" t="s">
        <v>296</v>
      </c>
      <c r="D49" s="123" t="s">
        <v>297</v>
      </c>
      <c r="E49" s="138">
        <v>2000</v>
      </c>
      <c r="F49" s="138">
        <v>2000</v>
      </c>
      <c r="G49" s="141">
        <v>2000</v>
      </c>
      <c r="H49" s="141">
        <v>0</v>
      </c>
    </row>
    <row r="50" spans="1:8" ht="33.75">
      <c r="A50" s="118"/>
      <c r="B50" s="119" t="s">
        <v>298</v>
      </c>
      <c r="C50" s="120"/>
      <c r="D50" s="121" t="s">
        <v>299</v>
      </c>
      <c r="E50" s="136">
        <f>SUM(E51:E55)</f>
        <v>181800</v>
      </c>
      <c r="F50" s="136">
        <f>SUM(F51:F55)</f>
        <v>145600</v>
      </c>
      <c r="G50" s="136">
        <f>SUM(G51:G55)</f>
        <v>145600</v>
      </c>
      <c r="H50" s="140">
        <v>0</v>
      </c>
    </row>
    <row r="51" spans="1:8" ht="12.75">
      <c r="A51" s="122"/>
      <c r="B51" s="122"/>
      <c r="C51" s="122" t="s">
        <v>300</v>
      </c>
      <c r="D51" s="123" t="s">
        <v>301</v>
      </c>
      <c r="E51" s="138">
        <v>18000</v>
      </c>
      <c r="F51" s="138">
        <v>18000</v>
      </c>
      <c r="G51" s="141">
        <v>18000</v>
      </c>
      <c r="H51" s="141">
        <v>0</v>
      </c>
    </row>
    <row r="52" spans="1:8" ht="12.75">
      <c r="A52" s="122"/>
      <c r="B52" s="122"/>
      <c r="C52" s="122" t="s">
        <v>302</v>
      </c>
      <c r="D52" s="123" t="s">
        <v>303</v>
      </c>
      <c r="E52" s="138">
        <v>5100</v>
      </c>
      <c r="F52" s="138">
        <v>5100</v>
      </c>
      <c r="G52" s="141">
        <v>5100</v>
      </c>
      <c r="H52" s="141">
        <v>0</v>
      </c>
    </row>
    <row r="53" spans="1:8" ht="22.5">
      <c r="A53" s="122"/>
      <c r="B53" s="122"/>
      <c r="C53" s="122" t="s">
        <v>304</v>
      </c>
      <c r="D53" s="123" t="s">
        <v>305</v>
      </c>
      <c r="E53" s="138">
        <v>89000</v>
      </c>
      <c r="F53" s="138">
        <v>70000</v>
      </c>
      <c r="G53" s="141">
        <v>70000</v>
      </c>
      <c r="H53" s="141">
        <v>0</v>
      </c>
    </row>
    <row r="54" spans="1:8" ht="33.75">
      <c r="A54" s="122"/>
      <c r="B54" s="122"/>
      <c r="C54" s="122" t="s">
        <v>306</v>
      </c>
      <c r="D54" s="123" t="s">
        <v>307</v>
      </c>
      <c r="E54" s="138">
        <v>67200</v>
      </c>
      <c r="F54" s="138">
        <v>50000</v>
      </c>
      <c r="G54" s="141">
        <v>50000</v>
      </c>
      <c r="H54" s="141">
        <v>0</v>
      </c>
    </row>
    <row r="55" spans="1:8" ht="22.5">
      <c r="A55" s="122"/>
      <c r="B55" s="122"/>
      <c r="C55" s="122" t="s">
        <v>296</v>
      </c>
      <c r="D55" s="123" t="s">
        <v>297</v>
      </c>
      <c r="E55" s="138">
        <v>2500</v>
      </c>
      <c r="F55" s="138">
        <v>2500</v>
      </c>
      <c r="G55" s="141">
        <v>2500</v>
      </c>
      <c r="H55" s="141">
        <v>0</v>
      </c>
    </row>
    <row r="56" spans="1:8" ht="22.5">
      <c r="A56" s="118"/>
      <c r="B56" s="119" t="s">
        <v>308</v>
      </c>
      <c r="C56" s="120"/>
      <c r="D56" s="121" t="s">
        <v>309</v>
      </c>
      <c r="E56" s="136">
        <f>SUM(E57:E58)</f>
        <v>642474</v>
      </c>
      <c r="F56" s="136">
        <f>SUM(F57:F58)</f>
        <v>706001</v>
      </c>
      <c r="G56" s="136">
        <f>SUM(G57:G58)</f>
        <v>706001</v>
      </c>
      <c r="H56" s="140">
        <v>0</v>
      </c>
    </row>
    <row r="57" spans="1:8" ht="12.75">
      <c r="A57" s="122"/>
      <c r="B57" s="122"/>
      <c r="C57" s="122" t="s">
        <v>310</v>
      </c>
      <c r="D57" s="123" t="s">
        <v>311</v>
      </c>
      <c r="E57" s="138">
        <v>618974</v>
      </c>
      <c r="F57" s="138">
        <v>681001</v>
      </c>
      <c r="G57" s="141">
        <v>681001</v>
      </c>
      <c r="H57" s="141">
        <v>0</v>
      </c>
    </row>
    <row r="58" spans="1:8" ht="12.75">
      <c r="A58" s="122"/>
      <c r="B58" s="122"/>
      <c r="C58" s="122" t="s">
        <v>312</v>
      </c>
      <c r="D58" s="123" t="s">
        <v>313</v>
      </c>
      <c r="E58" s="138">
        <v>23500</v>
      </c>
      <c r="F58" s="138">
        <v>25000</v>
      </c>
      <c r="G58" s="141">
        <v>25000</v>
      </c>
      <c r="H58" s="141">
        <v>0</v>
      </c>
    </row>
    <row r="59" spans="1:8" ht="12.75">
      <c r="A59" s="351" t="s">
        <v>314</v>
      </c>
      <c r="B59" s="351"/>
      <c r="C59" s="351"/>
      <c r="D59" s="352" t="s">
        <v>315</v>
      </c>
      <c r="E59" s="360">
        <f>E60+E62+E64+E67</f>
        <v>4401865</v>
      </c>
      <c r="F59" s="360">
        <f>F60+F62+F64+F67</f>
        <v>4730983</v>
      </c>
      <c r="G59" s="360">
        <f>G60+G62+G64+G67</f>
        <v>4730983</v>
      </c>
      <c r="H59" s="364">
        <v>0</v>
      </c>
    </row>
    <row r="60" spans="1:8" ht="22.5">
      <c r="A60" s="129"/>
      <c r="B60" s="130" t="s">
        <v>340</v>
      </c>
      <c r="C60" s="130"/>
      <c r="D60" s="149" t="s">
        <v>539</v>
      </c>
      <c r="E60" s="136">
        <f>E61</f>
        <v>2869687</v>
      </c>
      <c r="F60" s="136">
        <f>SUM(F61)</f>
        <v>2712009</v>
      </c>
      <c r="G60" s="136">
        <f>SUM(G61)</f>
        <v>2712009</v>
      </c>
      <c r="H60" s="140">
        <v>0</v>
      </c>
    </row>
    <row r="61" spans="1:8" ht="12.75">
      <c r="A61" s="129"/>
      <c r="B61" s="127"/>
      <c r="C61" s="127" t="s">
        <v>342</v>
      </c>
      <c r="D61" s="134" t="s">
        <v>351</v>
      </c>
      <c r="E61" s="142">
        <v>2869687</v>
      </c>
      <c r="F61" s="142">
        <v>2712009</v>
      </c>
      <c r="G61" s="143">
        <v>2712009</v>
      </c>
      <c r="H61" s="143">
        <v>0</v>
      </c>
    </row>
    <row r="62" spans="1:8" ht="12.75">
      <c r="A62" s="129"/>
      <c r="B62" s="130" t="s">
        <v>341</v>
      </c>
      <c r="C62" s="130"/>
      <c r="D62" s="149" t="s">
        <v>540</v>
      </c>
      <c r="E62" s="136">
        <f>E63</f>
        <v>1291242</v>
      </c>
      <c r="F62" s="136">
        <f>SUM(F63)</f>
        <v>1833781</v>
      </c>
      <c r="G62" s="136">
        <f>SUM(G63)</f>
        <v>1833781</v>
      </c>
      <c r="H62" s="140">
        <v>0</v>
      </c>
    </row>
    <row r="63" spans="1:8" ht="12.75">
      <c r="A63" s="129"/>
      <c r="B63" s="127"/>
      <c r="C63" s="127" t="s">
        <v>342</v>
      </c>
      <c r="D63" s="134" t="s">
        <v>351</v>
      </c>
      <c r="E63" s="142">
        <v>1291242</v>
      </c>
      <c r="F63" s="142">
        <v>1833781</v>
      </c>
      <c r="G63" s="143">
        <v>1833781</v>
      </c>
      <c r="H63" s="143">
        <v>0</v>
      </c>
    </row>
    <row r="64" spans="1:8" ht="15">
      <c r="A64" s="118"/>
      <c r="B64" s="119" t="s">
        <v>316</v>
      </c>
      <c r="C64" s="120"/>
      <c r="D64" s="121" t="s">
        <v>317</v>
      </c>
      <c r="E64" s="136">
        <f>SUM(E65:E66)</f>
        <v>11720</v>
      </c>
      <c r="F64" s="136">
        <f>SUM(F65:F66)</f>
        <v>3500</v>
      </c>
      <c r="G64" s="136">
        <f>SUM(G65:G66)</f>
        <v>3500</v>
      </c>
      <c r="H64" s="140">
        <v>0</v>
      </c>
    </row>
    <row r="65" spans="1:8" ht="12.75">
      <c r="A65" s="122"/>
      <c r="B65" s="122"/>
      <c r="C65" s="122" t="s">
        <v>318</v>
      </c>
      <c r="D65" s="123" t="s">
        <v>319</v>
      </c>
      <c r="E65" s="138">
        <v>2700</v>
      </c>
      <c r="F65" s="138">
        <v>1500</v>
      </c>
      <c r="G65" s="141">
        <v>1500</v>
      </c>
      <c r="H65" s="141">
        <v>0</v>
      </c>
    </row>
    <row r="66" spans="1:8" ht="12.75">
      <c r="A66" s="122"/>
      <c r="B66" s="122"/>
      <c r="C66" s="122" t="s">
        <v>250</v>
      </c>
      <c r="D66" s="123" t="s">
        <v>251</v>
      </c>
      <c r="E66" s="138">
        <v>9020</v>
      </c>
      <c r="F66" s="138">
        <v>2000</v>
      </c>
      <c r="G66" s="141">
        <v>2000</v>
      </c>
      <c r="H66" s="141">
        <v>0</v>
      </c>
    </row>
    <row r="67" spans="1:8" ht="12.75">
      <c r="A67" s="122"/>
      <c r="B67" s="128" t="s">
        <v>343</v>
      </c>
      <c r="C67" s="119"/>
      <c r="D67" s="149" t="s">
        <v>541</v>
      </c>
      <c r="E67" s="136">
        <f>E68</f>
        <v>229216</v>
      </c>
      <c r="F67" s="136">
        <f>SUM(F68)</f>
        <v>181693</v>
      </c>
      <c r="G67" s="136">
        <f>SUM(G68)</f>
        <v>181693</v>
      </c>
      <c r="H67" s="140">
        <v>0</v>
      </c>
    </row>
    <row r="68" spans="1:8" ht="12.75">
      <c r="A68" s="122"/>
      <c r="B68" s="122"/>
      <c r="C68" s="126" t="s">
        <v>342</v>
      </c>
      <c r="D68" s="134" t="s">
        <v>351</v>
      </c>
      <c r="E68" s="138">
        <v>229216</v>
      </c>
      <c r="F68" s="138">
        <v>181693</v>
      </c>
      <c r="G68" s="141">
        <v>181693</v>
      </c>
      <c r="H68" s="141">
        <v>0</v>
      </c>
    </row>
    <row r="69" spans="1:8" ht="12.75">
      <c r="A69" s="351" t="s">
        <v>320</v>
      </c>
      <c r="B69" s="351"/>
      <c r="C69" s="351"/>
      <c r="D69" s="352" t="s">
        <v>321</v>
      </c>
      <c r="E69" s="360">
        <f>E70+E74+E76</f>
        <v>63157</v>
      </c>
      <c r="F69" s="360">
        <f>F70+F74+F76</f>
        <v>27500</v>
      </c>
      <c r="G69" s="360">
        <f>G70+G74+G76</f>
        <v>27500</v>
      </c>
      <c r="H69" s="364">
        <v>0</v>
      </c>
    </row>
    <row r="70" spans="1:8" ht="12.75">
      <c r="A70" s="129"/>
      <c r="B70" s="130" t="s">
        <v>344</v>
      </c>
      <c r="C70" s="130"/>
      <c r="D70" s="149" t="s">
        <v>453</v>
      </c>
      <c r="E70" s="136">
        <f>SUM(E71:E73)</f>
        <v>35120</v>
      </c>
      <c r="F70" s="136">
        <f>SUM(F71:F73)</f>
        <v>11000</v>
      </c>
      <c r="G70" s="136">
        <f>SUM(G71:G73)</f>
        <v>11000</v>
      </c>
      <c r="H70" s="140">
        <v>0</v>
      </c>
    </row>
    <row r="71" spans="1:8" ht="12.75">
      <c r="A71" s="129"/>
      <c r="B71" s="127"/>
      <c r="C71" s="127" t="s">
        <v>270</v>
      </c>
      <c r="D71" s="123" t="s">
        <v>271</v>
      </c>
      <c r="E71" s="142">
        <v>8380</v>
      </c>
      <c r="F71" s="142">
        <v>10000</v>
      </c>
      <c r="G71" s="143">
        <v>10000</v>
      </c>
      <c r="H71" s="143">
        <v>0</v>
      </c>
    </row>
    <row r="72" spans="1:8" ht="12.75">
      <c r="A72" s="129"/>
      <c r="B72" s="127"/>
      <c r="C72" s="127" t="s">
        <v>250</v>
      </c>
      <c r="D72" s="123" t="s">
        <v>251</v>
      </c>
      <c r="E72" s="142">
        <v>7000</v>
      </c>
      <c r="F72" s="142">
        <v>1000</v>
      </c>
      <c r="G72" s="143">
        <v>1000</v>
      </c>
      <c r="H72" s="143">
        <v>0</v>
      </c>
    </row>
    <row r="73" spans="1:8" ht="33.75">
      <c r="A73" s="129"/>
      <c r="B73" s="145"/>
      <c r="C73" s="145" t="s">
        <v>345</v>
      </c>
      <c r="D73" s="146" t="s">
        <v>350</v>
      </c>
      <c r="E73" s="147">
        <v>19740</v>
      </c>
      <c r="F73" s="147">
        <v>0</v>
      </c>
      <c r="G73" s="148">
        <v>0</v>
      </c>
      <c r="H73" s="148">
        <v>0</v>
      </c>
    </row>
    <row r="74" spans="1:8" ht="15">
      <c r="A74" s="118"/>
      <c r="B74" s="119" t="s">
        <v>322</v>
      </c>
      <c r="C74" s="120"/>
      <c r="D74" s="121" t="s">
        <v>323</v>
      </c>
      <c r="E74" s="136">
        <f>SUM(E75)</f>
        <v>8200</v>
      </c>
      <c r="F74" s="136">
        <f>SUM(F75)</f>
        <v>8500</v>
      </c>
      <c r="G74" s="136">
        <f>SUM(G75)</f>
        <v>8500</v>
      </c>
      <c r="H74" s="140">
        <v>0</v>
      </c>
    </row>
    <row r="75" spans="1:8" ht="12.75">
      <c r="A75" s="122"/>
      <c r="B75" s="122"/>
      <c r="C75" s="122" t="s">
        <v>270</v>
      </c>
      <c r="D75" s="123" t="s">
        <v>271</v>
      </c>
      <c r="E75" s="138">
        <v>8200</v>
      </c>
      <c r="F75" s="138">
        <v>8500</v>
      </c>
      <c r="G75" s="141">
        <v>8500</v>
      </c>
      <c r="H75" s="141">
        <v>0</v>
      </c>
    </row>
    <row r="76" spans="1:8" ht="12.75">
      <c r="A76" s="122"/>
      <c r="B76" s="128" t="s">
        <v>346</v>
      </c>
      <c r="C76" s="119"/>
      <c r="D76" s="149" t="s">
        <v>273</v>
      </c>
      <c r="E76" s="136">
        <f>E77</f>
        <v>19837</v>
      </c>
      <c r="F76" s="136">
        <f>SUM(F77)</f>
        <v>8000</v>
      </c>
      <c r="G76" s="140">
        <f>G77</f>
        <v>8000</v>
      </c>
      <c r="H76" s="140">
        <v>0</v>
      </c>
    </row>
    <row r="77" spans="1:8" ht="33.75">
      <c r="A77" s="122"/>
      <c r="B77" s="122"/>
      <c r="C77" s="126" t="s">
        <v>345</v>
      </c>
      <c r="D77" s="134" t="s">
        <v>350</v>
      </c>
      <c r="E77" s="138">
        <v>19837</v>
      </c>
      <c r="F77" s="138">
        <v>8000</v>
      </c>
      <c r="G77" s="141">
        <v>8000</v>
      </c>
      <c r="H77" s="141">
        <v>0</v>
      </c>
    </row>
    <row r="78" spans="1:8" ht="12.75">
      <c r="A78" s="351" t="s">
        <v>324</v>
      </c>
      <c r="B78" s="351"/>
      <c r="C78" s="351"/>
      <c r="D78" s="352" t="s">
        <v>325</v>
      </c>
      <c r="E78" s="360">
        <f>E79+E82+E84+E87+E90</f>
        <v>2122676</v>
      </c>
      <c r="F78" s="360">
        <f>F79+F82+F84+F87+F90</f>
        <v>2067000</v>
      </c>
      <c r="G78" s="360">
        <f>G79+G82+G84+G87+G90</f>
        <v>2067000</v>
      </c>
      <c r="H78" s="364">
        <v>0</v>
      </c>
    </row>
    <row r="79" spans="1:8" ht="33.75">
      <c r="A79" s="118"/>
      <c r="B79" s="119" t="s">
        <v>326</v>
      </c>
      <c r="C79" s="120"/>
      <c r="D79" s="121" t="s">
        <v>327</v>
      </c>
      <c r="E79" s="136">
        <v>1582729</v>
      </c>
      <c r="F79" s="136">
        <f>SUM(F80:F81)</f>
        <v>1545000</v>
      </c>
      <c r="G79" s="136">
        <f>SUM(G80:G81)</f>
        <v>1545000</v>
      </c>
      <c r="H79" s="140">
        <v>0</v>
      </c>
    </row>
    <row r="80" spans="1:8" ht="12.75">
      <c r="A80" s="122"/>
      <c r="B80" s="122"/>
      <c r="C80" s="122" t="s">
        <v>250</v>
      </c>
      <c r="D80" s="123" t="s">
        <v>251</v>
      </c>
      <c r="E80" s="138">
        <v>1000</v>
      </c>
      <c r="F80" s="138">
        <v>2000</v>
      </c>
      <c r="G80" s="141">
        <v>2000</v>
      </c>
      <c r="H80" s="141">
        <v>0</v>
      </c>
    </row>
    <row r="81" spans="1:8" ht="45">
      <c r="A81" s="122"/>
      <c r="B81" s="122"/>
      <c r="C81" s="126" t="s">
        <v>332</v>
      </c>
      <c r="D81" s="125" t="s">
        <v>334</v>
      </c>
      <c r="E81" s="138">
        <v>1581729</v>
      </c>
      <c r="F81" s="138">
        <v>1543000</v>
      </c>
      <c r="G81" s="141">
        <v>1543000</v>
      </c>
      <c r="H81" s="141">
        <v>0</v>
      </c>
    </row>
    <row r="82" spans="1:8" ht="56.25">
      <c r="A82" s="122"/>
      <c r="B82" s="128" t="s">
        <v>347</v>
      </c>
      <c r="C82" s="128"/>
      <c r="D82" s="149" t="s">
        <v>490</v>
      </c>
      <c r="E82" s="136">
        <f>E83</f>
        <v>6615</v>
      </c>
      <c r="F82" s="136">
        <f>F83</f>
        <v>7000</v>
      </c>
      <c r="G82" s="136">
        <f>G83</f>
        <v>7000</v>
      </c>
      <c r="H82" s="140">
        <v>0</v>
      </c>
    </row>
    <row r="83" spans="1:8" ht="45">
      <c r="A83" s="122"/>
      <c r="B83" s="122"/>
      <c r="C83" s="126" t="s">
        <v>332</v>
      </c>
      <c r="D83" s="125" t="s">
        <v>334</v>
      </c>
      <c r="E83" s="138">
        <v>6615</v>
      </c>
      <c r="F83" s="138">
        <v>7000</v>
      </c>
      <c r="G83" s="141">
        <v>7000</v>
      </c>
      <c r="H83" s="141">
        <v>0</v>
      </c>
    </row>
    <row r="84" spans="1:8" ht="22.5">
      <c r="A84" s="122"/>
      <c r="B84" s="128" t="s">
        <v>348</v>
      </c>
      <c r="C84" s="128"/>
      <c r="D84" s="149" t="s">
        <v>493</v>
      </c>
      <c r="E84" s="136">
        <f>SUM(E85:E86)</f>
        <v>170220</v>
      </c>
      <c r="F84" s="136">
        <f>SUM(F85:F86)</f>
        <v>121000</v>
      </c>
      <c r="G84" s="136">
        <f>SUM(G85:G86)</f>
        <v>121000</v>
      </c>
      <c r="H84" s="140">
        <v>0</v>
      </c>
    </row>
    <row r="85" spans="1:8" ht="45">
      <c r="A85" s="122"/>
      <c r="B85" s="122"/>
      <c r="C85" s="126" t="s">
        <v>332</v>
      </c>
      <c r="D85" s="125" t="s">
        <v>334</v>
      </c>
      <c r="E85" s="138">
        <v>70469</v>
      </c>
      <c r="F85" s="138">
        <v>50000</v>
      </c>
      <c r="G85" s="141">
        <v>50000</v>
      </c>
      <c r="H85" s="141">
        <v>0</v>
      </c>
    </row>
    <row r="86" spans="1:8" ht="33.75">
      <c r="A86" s="122"/>
      <c r="B86" s="122"/>
      <c r="C86" s="126" t="s">
        <v>345</v>
      </c>
      <c r="D86" s="134" t="s">
        <v>350</v>
      </c>
      <c r="E86" s="138">
        <v>99751</v>
      </c>
      <c r="F86" s="138">
        <v>71000</v>
      </c>
      <c r="G86" s="141">
        <v>71000</v>
      </c>
      <c r="H86" s="141">
        <v>0</v>
      </c>
    </row>
    <row r="87" spans="1:8" ht="15">
      <c r="A87" s="118"/>
      <c r="B87" s="119" t="s">
        <v>328</v>
      </c>
      <c r="C87" s="120"/>
      <c r="D87" s="121" t="s">
        <v>329</v>
      </c>
      <c r="E87" s="136">
        <f>SUM(E88:E89)</f>
        <v>61995</v>
      </c>
      <c r="F87" s="136">
        <f>SUM(F88:F89)</f>
        <v>58000</v>
      </c>
      <c r="G87" s="136">
        <f>SUM(G88:G89)</f>
        <v>58000</v>
      </c>
      <c r="H87" s="140">
        <v>0</v>
      </c>
    </row>
    <row r="88" spans="1:8" ht="12.75">
      <c r="A88" s="122"/>
      <c r="B88" s="122"/>
      <c r="C88" s="122" t="s">
        <v>250</v>
      </c>
      <c r="D88" s="123" t="s">
        <v>251</v>
      </c>
      <c r="E88" s="141">
        <v>8000</v>
      </c>
      <c r="F88" s="141">
        <v>5000</v>
      </c>
      <c r="G88" s="141">
        <v>5000</v>
      </c>
      <c r="H88" s="141">
        <v>0</v>
      </c>
    </row>
    <row r="89" spans="1:8" ht="33.75">
      <c r="A89" s="122"/>
      <c r="B89" s="122"/>
      <c r="C89" s="126" t="s">
        <v>345</v>
      </c>
      <c r="D89" s="134" t="s">
        <v>350</v>
      </c>
      <c r="E89" s="141">
        <v>53995</v>
      </c>
      <c r="F89" s="141">
        <v>53000</v>
      </c>
      <c r="G89" s="141">
        <v>53000</v>
      </c>
      <c r="H89" s="141">
        <v>0</v>
      </c>
    </row>
    <row r="90" spans="1:8" ht="15">
      <c r="A90" s="118"/>
      <c r="B90" s="119" t="s">
        <v>330</v>
      </c>
      <c r="C90" s="120"/>
      <c r="D90" s="121" t="s">
        <v>273</v>
      </c>
      <c r="E90" s="140">
        <f>SUM(E91:E93)</f>
        <v>301117</v>
      </c>
      <c r="F90" s="140">
        <f>SUM(F91:F93)</f>
        <v>336000</v>
      </c>
      <c r="G90" s="140">
        <f>SUM(G91:G93)</f>
        <v>336000</v>
      </c>
      <c r="H90" s="140"/>
    </row>
    <row r="91" spans="1:8" ht="12.75">
      <c r="A91" s="122"/>
      <c r="B91" s="122"/>
      <c r="C91" s="122" t="s">
        <v>250</v>
      </c>
      <c r="D91" s="123" t="s">
        <v>251</v>
      </c>
      <c r="E91" s="141">
        <v>20500</v>
      </c>
      <c r="F91" s="141">
        <v>11000</v>
      </c>
      <c r="G91" s="141">
        <v>11000</v>
      </c>
      <c r="H91" s="141">
        <v>0</v>
      </c>
    </row>
    <row r="92" spans="1:8" ht="45">
      <c r="A92" s="131"/>
      <c r="B92" s="131"/>
      <c r="C92" s="132">
        <v>2023</v>
      </c>
      <c r="D92" s="134" t="s">
        <v>352</v>
      </c>
      <c r="E92" s="141">
        <v>106000</v>
      </c>
      <c r="F92" s="141">
        <v>0</v>
      </c>
      <c r="G92" s="141">
        <v>0</v>
      </c>
      <c r="H92" s="141">
        <v>0</v>
      </c>
    </row>
    <row r="93" spans="1:8" ht="33.75">
      <c r="A93" s="131"/>
      <c r="B93" s="131"/>
      <c r="C93" s="132">
        <v>2030</v>
      </c>
      <c r="D93" s="134" t="s">
        <v>350</v>
      </c>
      <c r="E93" s="141">
        <v>174617</v>
      </c>
      <c r="F93" s="141">
        <v>325000</v>
      </c>
      <c r="G93" s="141">
        <v>325000</v>
      </c>
      <c r="H93" s="141">
        <v>0</v>
      </c>
    </row>
    <row r="94" spans="1:8" ht="22.5">
      <c r="A94" s="358">
        <v>853</v>
      </c>
      <c r="B94" s="359"/>
      <c r="C94" s="359"/>
      <c r="D94" s="357" t="s">
        <v>356</v>
      </c>
      <c r="E94" s="364">
        <v>86510</v>
      </c>
      <c r="F94" s="364">
        <f>F95</f>
        <v>20500</v>
      </c>
      <c r="G94" s="364">
        <f>G95</f>
        <v>20500</v>
      </c>
      <c r="H94" s="364">
        <v>0</v>
      </c>
    </row>
    <row r="95" spans="1:8" ht="12.75">
      <c r="A95" s="131"/>
      <c r="B95" s="133">
        <v>85395</v>
      </c>
      <c r="C95" s="133"/>
      <c r="D95" s="149" t="s">
        <v>273</v>
      </c>
      <c r="E95" s="140">
        <v>86510</v>
      </c>
      <c r="F95" s="140">
        <f>SUM(F96:F97)</f>
        <v>20500</v>
      </c>
      <c r="G95" s="140">
        <f>SUM(G96:G97)</f>
        <v>20500</v>
      </c>
      <c r="H95" s="140">
        <v>0</v>
      </c>
    </row>
    <row r="96" spans="1:8" ht="33.75">
      <c r="A96" s="131"/>
      <c r="B96" s="154"/>
      <c r="C96" s="154">
        <v>2440</v>
      </c>
      <c r="D96" s="155" t="s">
        <v>542</v>
      </c>
      <c r="E96" s="143">
        <v>0</v>
      </c>
      <c r="F96" s="143">
        <v>20500</v>
      </c>
      <c r="G96" s="143">
        <v>20500</v>
      </c>
      <c r="H96" s="143">
        <v>0</v>
      </c>
    </row>
    <row r="97" spans="1:8" ht="45">
      <c r="A97" s="131"/>
      <c r="B97" s="131"/>
      <c r="C97" s="131">
        <v>6260</v>
      </c>
      <c r="D97" s="155" t="s">
        <v>353</v>
      </c>
      <c r="E97" s="141">
        <v>86510</v>
      </c>
      <c r="F97" s="141">
        <v>0</v>
      </c>
      <c r="G97" s="141">
        <v>0</v>
      </c>
      <c r="H97" s="141">
        <v>0</v>
      </c>
    </row>
    <row r="98" spans="1:8" ht="12.75">
      <c r="A98" s="358">
        <v>854</v>
      </c>
      <c r="B98" s="359"/>
      <c r="C98" s="359"/>
      <c r="D98" s="357" t="s">
        <v>355</v>
      </c>
      <c r="E98" s="364">
        <v>64751</v>
      </c>
      <c r="F98" s="364">
        <f>F99</f>
        <v>0</v>
      </c>
      <c r="G98" s="364">
        <v>0</v>
      </c>
      <c r="H98" s="364">
        <v>0</v>
      </c>
    </row>
    <row r="99" spans="1:8" ht="12.75">
      <c r="A99" s="131"/>
      <c r="B99" s="133">
        <v>85415</v>
      </c>
      <c r="C99" s="133"/>
      <c r="D99" s="135" t="s">
        <v>354</v>
      </c>
      <c r="E99" s="140">
        <v>64751</v>
      </c>
      <c r="F99" s="140">
        <f>SUM(F100)</f>
        <v>0</v>
      </c>
      <c r="G99" s="140">
        <v>0</v>
      </c>
      <c r="H99" s="140">
        <v>0</v>
      </c>
    </row>
    <row r="100" spans="1:8" ht="33.75">
      <c r="A100" s="116"/>
      <c r="B100" s="219"/>
      <c r="C100" s="220">
        <v>2030</v>
      </c>
      <c r="D100" s="221" t="s">
        <v>350</v>
      </c>
      <c r="E100" s="222">
        <v>64751</v>
      </c>
      <c r="F100" s="222">
        <v>0</v>
      </c>
      <c r="G100" s="222">
        <v>0</v>
      </c>
      <c r="H100" s="222">
        <v>0</v>
      </c>
    </row>
    <row r="101" spans="1:8" ht="6" customHeight="1" thickBot="1">
      <c r="A101" s="227"/>
      <c r="B101" s="226"/>
      <c r="C101" s="226"/>
      <c r="D101" s="226"/>
      <c r="E101" s="226"/>
      <c r="F101" s="226"/>
      <c r="G101" s="226"/>
      <c r="H101" s="226"/>
    </row>
    <row r="102" spans="1:9" ht="13.5" thickBot="1">
      <c r="A102" s="192"/>
      <c r="B102" s="223"/>
      <c r="C102" s="223"/>
      <c r="D102" s="224" t="s">
        <v>349</v>
      </c>
      <c r="E102" s="225">
        <f>E7+E13+E18+E27+E30+E33+E59+E69+E78+E94+E98</f>
        <v>10697357</v>
      </c>
      <c r="F102" s="225">
        <f>F7+F13+F18+F27+F30+F33+F59+F69+F78+F94+F98</f>
        <v>10865400.280000001</v>
      </c>
      <c r="G102" s="225">
        <f>G7+G13+G18+G27+G30+G33+G59+G69+G78+G94+G98</f>
        <v>9849574</v>
      </c>
      <c r="H102" s="441">
        <f>H7+H13+H18+H27+H30+H33+H59+H69+H78+H94+H98</f>
        <v>1015826</v>
      </c>
      <c r="I102" s="440"/>
    </row>
    <row r="105" ht="12.75">
      <c r="J105" s="213"/>
    </row>
    <row r="107" ht="12.75">
      <c r="F107" s="213"/>
    </row>
  </sheetData>
  <sheetProtection/>
  <mergeCells count="8">
    <mergeCell ref="G4:H4"/>
    <mergeCell ref="A1:F1"/>
    <mergeCell ref="A4:A5"/>
    <mergeCell ref="B4:B5"/>
    <mergeCell ref="C4:C5"/>
    <mergeCell ref="D4:D5"/>
    <mergeCell ref="F4:F5"/>
    <mergeCell ref="E4:E5"/>
  </mergeCells>
  <printOptions horizontalCentered="1"/>
  <pageMargins left="0.57" right="0.54" top="2.204724409448819" bottom="0.5905511811023623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Miłki Nr XXVIII/163/2008
z dnia  12 grudnia 2008r.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C1">
      <selection activeCell="L9" sqref="L9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571" t="s">
        <v>67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6.5">
      <c r="A2" s="571" t="s">
        <v>239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0"/>
      <c r="K4" s="90" t="s">
        <v>47</v>
      </c>
    </row>
    <row r="5" spans="1:11" ht="15" customHeight="1">
      <c r="A5" s="475" t="s">
        <v>68</v>
      </c>
      <c r="B5" s="475" t="s">
        <v>0</v>
      </c>
      <c r="C5" s="494" t="s">
        <v>162</v>
      </c>
      <c r="D5" s="572" t="s">
        <v>77</v>
      </c>
      <c r="E5" s="573"/>
      <c r="F5" s="573"/>
      <c r="G5" s="574"/>
      <c r="H5" s="494" t="s">
        <v>9</v>
      </c>
      <c r="I5" s="494"/>
      <c r="J5" s="494" t="s">
        <v>166</v>
      </c>
      <c r="K5" s="494" t="s">
        <v>240</v>
      </c>
    </row>
    <row r="6" spans="1:11" ht="15" customHeight="1">
      <c r="A6" s="475"/>
      <c r="B6" s="475"/>
      <c r="C6" s="494"/>
      <c r="D6" s="494" t="s">
        <v>7</v>
      </c>
      <c r="E6" s="572" t="s">
        <v>6</v>
      </c>
      <c r="F6" s="573"/>
      <c r="G6" s="574"/>
      <c r="H6" s="494" t="s">
        <v>7</v>
      </c>
      <c r="I6" s="494" t="s">
        <v>70</v>
      </c>
      <c r="J6" s="494"/>
      <c r="K6" s="494"/>
    </row>
    <row r="7" spans="1:11" ht="15" customHeight="1">
      <c r="A7" s="475"/>
      <c r="B7" s="475"/>
      <c r="C7" s="494"/>
      <c r="D7" s="494"/>
      <c r="E7" s="492" t="s">
        <v>165</v>
      </c>
      <c r="F7" s="572" t="s">
        <v>6</v>
      </c>
      <c r="G7" s="574"/>
      <c r="H7" s="494"/>
      <c r="I7" s="494"/>
      <c r="J7" s="494"/>
      <c r="K7" s="494"/>
    </row>
    <row r="8" spans="1:11" ht="15" customHeight="1">
      <c r="A8" s="475"/>
      <c r="B8" s="475"/>
      <c r="C8" s="494"/>
      <c r="D8" s="494"/>
      <c r="E8" s="493"/>
      <c r="F8" s="18" t="s">
        <v>164</v>
      </c>
      <c r="G8" s="18" t="s">
        <v>163</v>
      </c>
      <c r="H8" s="494"/>
      <c r="I8" s="494"/>
      <c r="J8" s="494"/>
      <c r="K8" s="494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21.75" customHeight="1">
      <c r="A10" s="31" t="s">
        <v>11</v>
      </c>
      <c r="B10" s="20" t="s">
        <v>12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31" t="s">
        <v>53</v>
      </c>
    </row>
    <row r="11" spans="1:11" ht="21.75" customHeight="1">
      <c r="A11" s="31" t="s">
        <v>17</v>
      </c>
      <c r="B11" s="20" t="s">
        <v>16</v>
      </c>
      <c r="C11" s="20">
        <v>0</v>
      </c>
      <c r="D11" s="20">
        <v>0</v>
      </c>
      <c r="E11" s="31">
        <v>0</v>
      </c>
      <c r="F11" s="31">
        <v>0</v>
      </c>
      <c r="G11" s="20">
        <v>0</v>
      </c>
      <c r="H11" s="20">
        <v>0</v>
      </c>
      <c r="I11" s="20">
        <v>0</v>
      </c>
      <c r="J11" s="20">
        <v>0</v>
      </c>
      <c r="K11" s="31" t="s">
        <v>53</v>
      </c>
    </row>
    <row r="12" spans="1:11" ht="27.75" customHeight="1">
      <c r="A12" s="31" t="s">
        <v>18</v>
      </c>
      <c r="B12" s="280" t="s">
        <v>160</v>
      </c>
      <c r="C12" s="281"/>
      <c r="D12" s="371">
        <f>SUM(D14:D16)</f>
        <v>193850</v>
      </c>
      <c r="E12" s="282">
        <f>SUM(E13:E16)</f>
        <v>0</v>
      </c>
      <c r="F12" s="282" t="s">
        <v>53</v>
      </c>
      <c r="G12" s="282" t="s">
        <v>53</v>
      </c>
      <c r="H12" s="371">
        <f>SUM(H14:H16)</f>
        <v>193850</v>
      </c>
      <c r="I12" s="282" t="s">
        <v>53</v>
      </c>
      <c r="J12" s="281">
        <f>SUM(J14:J16)</f>
        <v>0</v>
      </c>
      <c r="K12" s="281">
        <f>SUM(K14:K16)</f>
        <v>0</v>
      </c>
    </row>
    <row r="13" spans="1:11" ht="21.75" customHeight="1">
      <c r="A13" s="21"/>
      <c r="B13" s="33" t="s">
        <v>588</v>
      </c>
      <c r="C13" s="21"/>
      <c r="D13" s="21"/>
      <c r="E13" s="32"/>
      <c r="F13" s="32"/>
      <c r="G13" s="32"/>
      <c r="H13" s="21"/>
      <c r="I13" s="32"/>
      <c r="J13" s="21"/>
      <c r="K13" s="21"/>
    </row>
    <row r="14" spans="1:11" ht="21.75" customHeight="1">
      <c r="A14" s="21"/>
      <c r="B14" s="34" t="s">
        <v>564</v>
      </c>
      <c r="C14" s="21">
        <v>0</v>
      </c>
      <c r="D14" s="199">
        <v>105400</v>
      </c>
      <c r="E14" s="32">
        <v>0</v>
      </c>
      <c r="F14" s="32" t="s">
        <v>53</v>
      </c>
      <c r="G14" s="32" t="s">
        <v>53</v>
      </c>
      <c r="H14" s="199">
        <v>105400</v>
      </c>
      <c r="I14" s="32" t="s">
        <v>53</v>
      </c>
      <c r="J14" s="21">
        <v>0</v>
      </c>
      <c r="K14" s="21">
        <v>0</v>
      </c>
    </row>
    <row r="15" spans="1:11" ht="21.75" customHeight="1">
      <c r="A15" s="21"/>
      <c r="B15" s="34" t="s">
        <v>565</v>
      </c>
      <c r="C15" s="21">
        <v>0</v>
      </c>
      <c r="D15" s="199">
        <v>53450</v>
      </c>
      <c r="E15" s="32">
        <v>0</v>
      </c>
      <c r="F15" s="32" t="s">
        <v>53</v>
      </c>
      <c r="G15" s="32" t="s">
        <v>53</v>
      </c>
      <c r="H15" s="199">
        <v>53450</v>
      </c>
      <c r="I15" s="32" t="s">
        <v>53</v>
      </c>
      <c r="J15" s="21">
        <v>0</v>
      </c>
      <c r="K15" s="21">
        <v>0</v>
      </c>
    </row>
    <row r="16" spans="1:11" ht="21.75" customHeight="1">
      <c r="A16" s="21"/>
      <c r="B16" s="34" t="s">
        <v>566</v>
      </c>
      <c r="C16" s="21">
        <v>0</v>
      </c>
      <c r="D16" s="199">
        <v>35000</v>
      </c>
      <c r="E16" s="32">
        <v>0</v>
      </c>
      <c r="F16" s="32" t="s">
        <v>53</v>
      </c>
      <c r="G16" s="32" t="s">
        <v>53</v>
      </c>
      <c r="H16" s="199">
        <v>35000</v>
      </c>
      <c r="I16" s="32" t="s">
        <v>53</v>
      </c>
      <c r="J16" s="21">
        <v>0</v>
      </c>
      <c r="K16" s="21">
        <v>0</v>
      </c>
    </row>
    <row r="17" spans="1:11" s="58" customFormat="1" ht="21.75" customHeight="1">
      <c r="A17" s="575" t="s">
        <v>127</v>
      </c>
      <c r="B17" s="575"/>
      <c r="C17" s="59">
        <v>0</v>
      </c>
      <c r="D17" s="176">
        <f>SUM(D14:D16)</f>
        <v>193850</v>
      </c>
      <c r="E17" s="59">
        <v>0</v>
      </c>
      <c r="F17" s="60" t="s">
        <v>567</v>
      </c>
      <c r="G17" s="60" t="s">
        <v>567</v>
      </c>
      <c r="H17" s="176">
        <f>SUM(H14:H16)</f>
        <v>193850</v>
      </c>
      <c r="I17" s="60" t="s">
        <v>567</v>
      </c>
      <c r="J17" s="59">
        <v>0</v>
      </c>
      <c r="K17" s="59">
        <v>0</v>
      </c>
    </row>
    <row r="18" ht="14.25" customHeight="1"/>
    <row r="19" ht="12.75">
      <c r="A19" s="91" t="s">
        <v>161</v>
      </c>
    </row>
    <row r="20" ht="12.75">
      <c r="A20" s="91" t="s">
        <v>167</v>
      </c>
    </row>
    <row r="21" ht="12.75">
      <c r="A21" s="91" t="s">
        <v>168</v>
      </c>
    </row>
    <row r="22" ht="12.75">
      <c r="A22" s="91" t="s">
        <v>169</v>
      </c>
    </row>
  </sheetData>
  <sheetProtection/>
  <mergeCells count="16">
    <mergeCell ref="H6:H8"/>
    <mergeCell ref="I6:I8"/>
    <mergeCell ref="J5:J8"/>
    <mergeCell ref="A17:B17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Gminy Nr XXVIII/163/2008
z dnia 12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C1">
      <selection activeCell="E6" sqref="E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74" t="s">
        <v>552</v>
      </c>
      <c r="B1" s="474"/>
      <c r="C1" s="474"/>
      <c r="D1" s="474"/>
      <c r="E1" s="474"/>
      <c r="F1" s="474"/>
    </row>
    <row r="2" spans="5:6" ht="19.5" customHeight="1">
      <c r="E2" s="7"/>
      <c r="F2" s="7"/>
    </row>
    <row r="3" ht="19.5" customHeight="1">
      <c r="F3" s="12" t="s">
        <v>47</v>
      </c>
    </row>
    <row r="4" spans="1:6" ht="19.5" customHeight="1">
      <c r="A4" s="17" t="s">
        <v>68</v>
      </c>
      <c r="B4" s="17" t="s">
        <v>2</v>
      </c>
      <c r="C4" s="17" t="s">
        <v>3</v>
      </c>
      <c r="D4" s="17" t="s">
        <v>135</v>
      </c>
      <c r="E4" s="17" t="s">
        <v>50</v>
      </c>
      <c r="F4" s="17" t="s">
        <v>49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6">
        <v>1</v>
      </c>
      <c r="B6" s="26">
        <v>921</v>
      </c>
      <c r="C6" s="26">
        <v>92109</v>
      </c>
      <c r="D6" s="366">
        <v>2480</v>
      </c>
      <c r="E6" s="26" t="s">
        <v>550</v>
      </c>
      <c r="F6" s="201">
        <v>203000</v>
      </c>
    </row>
    <row r="7" spans="1:6" ht="30" customHeight="1">
      <c r="A7" s="28">
        <v>2</v>
      </c>
      <c r="B7" s="28">
        <v>921</v>
      </c>
      <c r="C7" s="28">
        <v>92116</v>
      </c>
      <c r="D7" s="28">
        <v>2480</v>
      </c>
      <c r="E7" s="28" t="s">
        <v>551</v>
      </c>
      <c r="F7" s="202">
        <v>90600</v>
      </c>
    </row>
    <row r="8" spans="1:6" ht="30" customHeight="1">
      <c r="A8" s="28"/>
      <c r="B8" s="28"/>
      <c r="C8" s="28"/>
      <c r="D8" s="28"/>
      <c r="E8" s="28"/>
      <c r="F8" s="202"/>
    </row>
    <row r="9" spans="1:6" ht="30" customHeight="1">
      <c r="A9" s="30"/>
      <c r="B9" s="30"/>
      <c r="C9" s="30"/>
      <c r="D9" s="30"/>
      <c r="E9" s="30"/>
      <c r="F9" s="203"/>
    </row>
    <row r="10" spans="1:6" ht="30" customHeight="1">
      <c r="A10" s="576" t="s">
        <v>127</v>
      </c>
      <c r="B10" s="577"/>
      <c r="C10" s="577"/>
      <c r="D10" s="577"/>
      <c r="E10" s="578"/>
      <c r="F10" s="176">
        <f>SUM(F6:F9)</f>
        <v>293600</v>
      </c>
    </row>
    <row r="13" spans="1:7" ht="27.75" customHeight="1">
      <c r="A13" s="579" t="s">
        <v>573</v>
      </c>
      <c r="B13" s="579"/>
      <c r="C13" s="579"/>
      <c r="D13" s="579"/>
      <c r="E13" s="579"/>
      <c r="F13" s="579"/>
      <c r="G13" s="92"/>
    </row>
    <row r="14" spans="1:7" ht="12.75">
      <c r="A14" s="88"/>
      <c r="B14"/>
      <c r="C14"/>
      <c r="D14"/>
      <c r="E14"/>
      <c r="F14"/>
      <c r="G14"/>
    </row>
  </sheetData>
  <sheetProtection/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Gminy Miłki  Nr XXVIII/163/2008
z dnia 12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B4">
      <selection activeCell="G2" sqref="G2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565" t="s">
        <v>241</v>
      </c>
      <c r="B1" s="565"/>
      <c r="C1" s="565"/>
      <c r="D1" s="565"/>
      <c r="E1" s="565"/>
      <c r="F1" s="565"/>
    </row>
    <row r="2" spans="5:6" ht="19.5" customHeight="1">
      <c r="E2" s="7"/>
      <c r="F2" s="7"/>
    </row>
    <row r="3" spans="5:6" ht="19.5" customHeight="1">
      <c r="E3" s="1"/>
      <c r="F3" s="10" t="s">
        <v>47</v>
      </c>
    </row>
    <row r="4" spans="1:6" ht="19.5" customHeight="1">
      <c r="A4" s="17" t="s">
        <v>68</v>
      </c>
      <c r="B4" s="17" t="s">
        <v>2</v>
      </c>
      <c r="C4" s="17" t="s">
        <v>3</v>
      </c>
      <c r="D4" s="17" t="s">
        <v>128</v>
      </c>
      <c r="E4" s="17" t="s">
        <v>48</v>
      </c>
      <c r="F4" s="17" t="s">
        <v>49</v>
      </c>
    </row>
    <row r="5" spans="1:6" s="62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35">
        <v>1</v>
      </c>
      <c r="B6" s="35">
        <v>921</v>
      </c>
      <c r="C6" s="35">
        <v>92109</v>
      </c>
      <c r="D6" s="35">
        <v>6220</v>
      </c>
      <c r="E6" s="35" t="s">
        <v>581</v>
      </c>
      <c r="F6" s="372">
        <v>30000</v>
      </c>
    </row>
    <row r="7" spans="1:6" ht="30" customHeight="1">
      <c r="A7" s="36"/>
      <c r="B7" s="36"/>
      <c r="C7" s="36"/>
      <c r="D7" s="36"/>
      <c r="E7" s="36"/>
      <c r="F7" s="373"/>
    </row>
    <row r="8" spans="1:6" ht="30" customHeight="1">
      <c r="A8" s="36"/>
      <c r="B8" s="36"/>
      <c r="C8" s="36"/>
      <c r="D8" s="36"/>
      <c r="E8" s="36"/>
      <c r="F8" s="373"/>
    </row>
    <row r="9" spans="1:6" ht="30" customHeight="1">
      <c r="A9" s="37"/>
      <c r="B9" s="37"/>
      <c r="C9" s="37"/>
      <c r="D9" s="37"/>
      <c r="E9" s="37"/>
      <c r="F9" s="374"/>
    </row>
    <row r="10" spans="1:6" ht="30" customHeight="1">
      <c r="A10" s="576" t="s">
        <v>127</v>
      </c>
      <c r="B10" s="577"/>
      <c r="C10" s="577"/>
      <c r="D10" s="577"/>
      <c r="E10" s="578"/>
      <c r="F10" s="176">
        <v>30000</v>
      </c>
    </row>
    <row r="13" ht="14.25">
      <c r="A13" s="88" t="s">
        <v>130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nr11
do uchwały Rady Gminy Miłki Nr XXVIII/163/2008
z dnia 12 grudnia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84" t="s">
        <v>44</v>
      </c>
      <c r="B1" s="484"/>
      <c r="C1" s="484"/>
      <c r="D1" s="7"/>
      <c r="E1" s="7"/>
      <c r="F1" s="7"/>
      <c r="G1" s="7"/>
      <c r="H1" s="7"/>
      <c r="I1" s="7"/>
      <c r="J1" s="7"/>
    </row>
    <row r="2" spans="1:7" ht="19.5" customHeight="1">
      <c r="A2" s="484" t="s">
        <v>51</v>
      </c>
      <c r="B2" s="484"/>
      <c r="C2" s="484"/>
      <c r="D2" s="7"/>
      <c r="E2" s="7"/>
      <c r="F2" s="7"/>
      <c r="G2" s="7"/>
    </row>
    <row r="4" ht="12.75">
      <c r="C4" s="10" t="s">
        <v>47</v>
      </c>
    </row>
    <row r="5" spans="1:10" ht="19.5" customHeight="1">
      <c r="A5" s="17" t="s">
        <v>68</v>
      </c>
      <c r="B5" s="17" t="s">
        <v>0</v>
      </c>
      <c r="C5" s="17" t="s">
        <v>242</v>
      </c>
      <c r="D5" s="8"/>
      <c r="E5" s="8"/>
      <c r="F5" s="8"/>
      <c r="G5" s="8"/>
      <c r="H5" s="8"/>
      <c r="I5" s="9"/>
      <c r="J5" s="9"/>
    </row>
    <row r="6" spans="1:10" ht="19.5" customHeight="1">
      <c r="A6" s="24" t="s">
        <v>11</v>
      </c>
      <c r="B6" s="38" t="s">
        <v>69</v>
      </c>
      <c r="C6" s="193">
        <v>2000</v>
      </c>
      <c r="D6" s="8"/>
      <c r="E6" s="8"/>
      <c r="F6" s="8"/>
      <c r="G6" s="8"/>
      <c r="H6" s="8"/>
      <c r="I6" s="9"/>
      <c r="J6" s="9"/>
    </row>
    <row r="7" spans="1:10" ht="19.5" customHeight="1">
      <c r="A7" s="24" t="s">
        <v>17</v>
      </c>
      <c r="B7" s="38" t="s">
        <v>10</v>
      </c>
      <c r="C7" s="193">
        <v>13200</v>
      </c>
      <c r="D7" s="8"/>
      <c r="E7" s="8"/>
      <c r="F7" s="8"/>
      <c r="G7" s="8"/>
      <c r="H7" s="8"/>
      <c r="I7" s="9"/>
      <c r="J7" s="9"/>
    </row>
    <row r="8" spans="1:10" ht="19.5" customHeight="1">
      <c r="A8" s="39" t="s">
        <v>13</v>
      </c>
      <c r="B8" s="40" t="s">
        <v>554</v>
      </c>
      <c r="C8" s="194">
        <v>0</v>
      </c>
      <c r="D8" s="8"/>
      <c r="E8" s="8"/>
      <c r="F8" s="8"/>
      <c r="G8" s="8"/>
      <c r="H8" s="8"/>
      <c r="I8" s="9"/>
      <c r="J8" s="9"/>
    </row>
    <row r="9" spans="1:10" ht="19.5" customHeight="1">
      <c r="A9" s="27" t="s">
        <v>14</v>
      </c>
      <c r="B9" s="40" t="s">
        <v>547</v>
      </c>
      <c r="C9" s="195">
        <v>13200</v>
      </c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15</v>
      </c>
      <c r="B10" s="42"/>
      <c r="C10" s="196"/>
      <c r="D10" s="8"/>
      <c r="E10" s="8"/>
      <c r="F10" s="8"/>
      <c r="G10" s="8"/>
      <c r="H10" s="8"/>
      <c r="I10" s="9"/>
      <c r="J10" s="9"/>
    </row>
    <row r="11" spans="1:10" ht="19.5" customHeight="1">
      <c r="A11" s="24" t="s">
        <v>18</v>
      </c>
      <c r="B11" s="38" t="s">
        <v>9</v>
      </c>
      <c r="C11" s="193">
        <v>13200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5" t="s">
        <v>13</v>
      </c>
      <c r="B12" s="43" t="s">
        <v>42</v>
      </c>
      <c r="C12" s="197">
        <f>SUM(C13:C14)</f>
        <v>13200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7"/>
      <c r="B13" s="41" t="s">
        <v>549</v>
      </c>
      <c r="C13" s="195">
        <v>4200</v>
      </c>
      <c r="D13" s="8"/>
      <c r="E13" s="8"/>
      <c r="F13" s="8"/>
      <c r="G13" s="8"/>
      <c r="H13" s="8"/>
      <c r="I13" s="9"/>
      <c r="J13" s="9"/>
    </row>
    <row r="14" spans="1:10" ht="15" customHeight="1">
      <c r="A14" s="27"/>
      <c r="B14" s="41" t="s">
        <v>548</v>
      </c>
      <c r="C14" s="195">
        <v>9000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27" t="s">
        <v>14</v>
      </c>
      <c r="B15" s="41" t="s">
        <v>45</v>
      </c>
      <c r="C15" s="195"/>
      <c r="D15" s="8"/>
      <c r="E15" s="8"/>
      <c r="F15" s="8"/>
      <c r="G15" s="8"/>
      <c r="H15" s="8"/>
      <c r="I15" s="9"/>
      <c r="J15" s="9"/>
    </row>
    <row r="16" spans="1:10" ht="38.25">
      <c r="A16" s="27"/>
      <c r="B16" s="215" t="s">
        <v>555</v>
      </c>
      <c r="C16" s="216">
        <v>0</v>
      </c>
      <c r="D16" s="217"/>
      <c r="E16" s="217"/>
      <c r="F16" s="217"/>
      <c r="G16" s="217"/>
      <c r="H16" s="217"/>
      <c r="I16" s="218"/>
      <c r="J16" s="218"/>
    </row>
    <row r="17" spans="1:10" ht="15" customHeight="1">
      <c r="A17" s="29"/>
      <c r="B17" s="44"/>
      <c r="C17" s="196"/>
      <c r="D17" s="8"/>
      <c r="E17" s="8"/>
      <c r="F17" s="8"/>
      <c r="G17" s="8"/>
      <c r="H17" s="8"/>
      <c r="I17" s="9"/>
      <c r="J17" s="9"/>
    </row>
    <row r="18" spans="1:10" ht="19.5" customHeight="1">
      <c r="A18" s="24" t="s">
        <v>43</v>
      </c>
      <c r="B18" s="38" t="s">
        <v>71</v>
      </c>
      <c r="C18" s="193">
        <v>2000</v>
      </c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Rady Gminy Miłki  Nr XXVIII/163/2008
z dnia 12 grudnia 2008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Layout" workbookViewId="0" topLeftCell="D1">
      <selection activeCell="H3" sqref="H3:I3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6" width="10.25390625" style="0" customWidth="1"/>
    <col min="7" max="7" width="10.75390625" style="0" customWidth="1"/>
    <col min="8" max="8" width="11.00390625" style="0" customWidth="1"/>
    <col min="9" max="9" width="10.375" style="0" customWidth="1"/>
    <col min="10" max="10" width="10.625" style="0" customWidth="1"/>
    <col min="11" max="11" width="10.375" style="0" customWidth="1"/>
    <col min="12" max="12" width="10.875" style="0" customWidth="1"/>
    <col min="13" max="13" width="10.25390625" style="0" customWidth="1"/>
    <col min="14" max="14" width="10.625" style="0" customWidth="1"/>
  </cols>
  <sheetData>
    <row r="1" spans="1:6" ht="18">
      <c r="A1" s="484" t="s">
        <v>245</v>
      </c>
      <c r="B1" s="484"/>
      <c r="C1" s="484"/>
      <c r="D1" s="484"/>
      <c r="E1" s="484"/>
      <c r="F1" s="484"/>
    </row>
    <row r="2" spans="1:6" ht="18">
      <c r="A2" s="7"/>
      <c r="B2" s="7"/>
      <c r="C2" s="7"/>
      <c r="D2" s="7"/>
      <c r="E2" s="7"/>
      <c r="F2" s="7"/>
    </row>
    <row r="3" spans="2:6" ht="13.5" thickBot="1">
      <c r="B3" s="1"/>
      <c r="C3" s="1"/>
      <c r="D3" s="1"/>
      <c r="E3" s="1"/>
      <c r="F3" s="10" t="s">
        <v>47</v>
      </c>
    </row>
    <row r="4" spans="1:14" ht="15.75" customHeight="1" thickBot="1">
      <c r="A4" s="93"/>
      <c r="B4" s="64"/>
      <c r="C4" s="64" t="s">
        <v>143</v>
      </c>
      <c r="D4" s="559" t="s">
        <v>170</v>
      </c>
      <c r="E4" s="580"/>
      <c r="F4" s="580"/>
      <c r="G4" s="580"/>
      <c r="H4" s="580"/>
      <c r="I4" s="580"/>
      <c r="J4" s="580"/>
      <c r="K4" s="580"/>
      <c r="L4" s="580"/>
      <c r="M4" s="580"/>
      <c r="N4" s="560"/>
    </row>
    <row r="5" spans="1:14" ht="15.75" customHeight="1">
      <c r="A5" s="94"/>
      <c r="B5" s="65" t="s">
        <v>171</v>
      </c>
      <c r="C5" s="65" t="s">
        <v>172</v>
      </c>
      <c r="D5" s="65"/>
      <c r="E5" s="65"/>
      <c r="F5" s="65"/>
      <c r="G5" s="94"/>
      <c r="H5" s="94"/>
      <c r="I5" s="94"/>
      <c r="J5" s="94"/>
      <c r="K5" s="94"/>
      <c r="L5" s="94"/>
      <c r="M5" s="94"/>
      <c r="N5" s="94"/>
    </row>
    <row r="6" spans="1:14" ht="15.75" customHeight="1">
      <c r="A6" s="65" t="s">
        <v>141</v>
      </c>
      <c r="B6" s="65" t="s">
        <v>173</v>
      </c>
      <c r="C6" s="65" t="s">
        <v>174</v>
      </c>
      <c r="D6" s="65">
        <v>2009</v>
      </c>
      <c r="E6" s="65">
        <v>2010</v>
      </c>
      <c r="F6" s="65">
        <v>2011</v>
      </c>
      <c r="G6" s="65">
        <v>2012</v>
      </c>
      <c r="H6" s="65">
        <v>2013</v>
      </c>
      <c r="I6" s="65">
        <v>2014</v>
      </c>
      <c r="J6" s="65">
        <v>2015</v>
      </c>
      <c r="K6" s="65">
        <v>2016</v>
      </c>
      <c r="L6" s="65">
        <v>2017</v>
      </c>
      <c r="M6" s="65">
        <v>2018</v>
      </c>
      <c r="N6" s="65">
        <v>2019</v>
      </c>
    </row>
    <row r="7" spans="1:14" ht="15.75" customHeight="1">
      <c r="A7" s="94"/>
      <c r="B7" s="95"/>
      <c r="C7" s="65" t="s">
        <v>243</v>
      </c>
      <c r="D7" s="65"/>
      <c r="E7" s="65"/>
      <c r="F7" s="65"/>
      <c r="G7" s="94"/>
      <c r="H7" s="94"/>
      <c r="I7" s="94"/>
      <c r="J7" s="94"/>
      <c r="K7" s="94"/>
      <c r="L7" s="94"/>
      <c r="M7" s="94"/>
      <c r="N7" s="94"/>
    </row>
    <row r="8" spans="1:14" ht="15.75" customHeight="1" thickBot="1">
      <c r="A8" s="94"/>
      <c r="B8" s="96"/>
      <c r="C8" s="65"/>
      <c r="D8" s="65"/>
      <c r="E8" s="65"/>
      <c r="F8" s="65"/>
      <c r="G8" s="97"/>
      <c r="H8" s="97"/>
      <c r="I8" s="97"/>
      <c r="J8" s="97"/>
      <c r="K8" s="97"/>
      <c r="L8" s="97"/>
      <c r="M8" s="97"/>
      <c r="N8" s="97"/>
    </row>
    <row r="9" spans="1:14" ht="7.5" customHeight="1" thickBot="1">
      <c r="A9" s="69">
        <v>1</v>
      </c>
      <c r="B9" s="69">
        <v>2</v>
      </c>
      <c r="C9" s="69">
        <v>3</v>
      </c>
      <c r="D9" s="69">
        <v>3</v>
      </c>
      <c r="E9" s="69">
        <v>3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  <c r="L9" s="69">
        <v>11</v>
      </c>
      <c r="M9" s="69">
        <v>12</v>
      </c>
      <c r="N9" s="69">
        <v>13</v>
      </c>
    </row>
    <row r="10" spans="1:14" ht="19.5" customHeight="1">
      <c r="A10" s="98" t="s">
        <v>13</v>
      </c>
      <c r="B10" s="99" t="s">
        <v>175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</row>
    <row r="11" spans="1:14" ht="19.5" customHeight="1">
      <c r="A11" s="101" t="s">
        <v>14</v>
      </c>
      <c r="B11" s="102" t="s">
        <v>22</v>
      </c>
      <c r="C11" s="157">
        <v>3566757</v>
      </c>
      <c r="D11" s="157">
        <v>4227765</v>
      </c>
      <c r="E11" s="157">
        <v>3561657</v>
      </c>
      <c r="F11" s="157">
        <v>2907038</v>
      </c>
      <c r="G11" s="157">
        <v>2374159</v>
      </c>
      <c r="H11" s="157">
        <v>1941281</v>
      </c>
      <c r="I11" s="157">
        <v>1520432</v>
      </c>
      <c r="J11" s="157">
        <v>1136114</v>
      </c>
      <c r="K11" s="157">
        <v>751795</v>
      </c>
      <c r="L11" s="157">
        <v>367476</v>
      </c>
      <c r="M11" s="157">
        <v>120646</v>
      </c>
      <c r="N11" s="157">
        <v>0</v>
      </c>
    </row>
    <row r="12" spans="1:14" ht="19.5" customHeight="1">
      <c r="A12" s="101" t="s">
        <v>15</v>
      </c>
      <c r="B12" s="102" t="s">
        <v>23</v>
      </c>
      <c r="C12" s="157">
        <v>79491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</row>
    <row r="13" spans="1:14" ht="19.5" customHeight="1">
      <c r="A13" s="101" t="s">
        <v>1</v>
      </c>
      <c r="B13" s="102" t="s">
        <v>176</v>
      </c>
      <c r="C13" s="157">
        <v>0</v>
      </c>
      <c r="D13" s="157">
        <v>0</v>
      </c>
      <c r="E13" s="157">
        <v>0</v>
      </c>
      <c r="F13" s="157"/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</row>
    <row r="14" spans="1:14" ht="19.5" customHeight="1">
      <c r="A14" s="98" t="s">
        <v>21</v>
      </c>
      <c r="B14" s="102" t="s">
        <v>177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</row>
    <row r="15" spans="1:14" ht="19.5" customHeight="1">
      <c r="A15" s="98"/>
      <c r="B15" s="102" t="s">
        <v>178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4" ht="19.5" customHeight="1">
      <c r="A16" s="98"/>
      <c r="B16" s="102" t="s">
        <v>179</v>
      </c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ht="19.5" customHeight="1">
      <c r="A17" s="98"/>
      <c r="B17" s="103" t="s">
        <v>180</v>
      </c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ht="19.5" customHeight="1">
      <c r="A18" s="98"/>
      <c r="B18" s="103" t="s">
        <v>181</v>
      </c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19.5" customHeight="1">
      <c r="A19" s="98"/>
      <c r="B19" s="103" t="s">
        <v>182</v>
      </c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  <row r="20" spans="1:14" ht="19.5" customHeight="1">
      <c r="A20" s="104"/>
      <c r="B20" s="103" t="s">
        <v>183</v>
      </c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1:14" ht="19.5" customHeight="1">
      <c r="A21" s="105" t="s">
        <v>24</v>
      </c>
      <c r="B21" s="106" t="s">
        <v>117</v>
      </c>
      <c r="C21" s="159">
        <v>10697357</v>
      </c>
      <c r="D21" s="159">
        <v>10865400</v>
      </c>
      <c r="E21" s="159">
        <v>11960514</v>
      </c>
      <c r="F21" s="159">
        <v>13074122</v>
      </c>
      <c r="G21" s="159">
        <v>13389012</v>
      </c>
      <c r="H21" s="159">
        <v>12851374</v>
      </c>
      <c r="I21" s="159">
        <v>11154724</v>
      </c>
      <c r="J21" s="159">
        <v>11629941</v>
      </c>
      <c r="K21" s="159">
        <v>12048551</v>
      </c>
      <c r="L21" s="159">
        <v>12403627</v>
      </c>
      <c r="M21" s="159">
        <v>12512860</v>
      </c>
      <c r="N21" s="159">
        <v>12603000</v>
      </c>
    </row>
    <row r="22" spans="1:14" ht="19.5" customHeight="1">
      <c r="A22" s="101" t="s">
        <v>27</v>
      </c>
      <c r="B22" s="102" t="s">
        <v>184</v>
      </c>
      <c r="C22" s="157">
        <v>3646248</v>
      </c>
      <c r="D22" s="157">
        <v>4227765</v>
      </c>
      <c r="E22" s="157">
        <v>3561657</v>
      </c>
      <c r="F22" s="157">
        <v>2907038</v>
      </c>
      <c r="G22" s="157">
        <v>2374159</v>
      </c>
      <c r="H22" s="157">
        <v>1941284</v>
      </c>
      <c r="I22" s="157">
        <v>1520432</v>
      </c>
      <c r="J22" s="157">
        <v>1136114</v>
      </c>
      <c r="K22" s="157">
        <v>751795</v>
      </c>
      <c r="L22" s="157">
        <v>367476</v>
      </c>
      <c r="M22" s="157">
        <v>120646</v>
      </c>
      <c r="N22" s="157">
        <v>0</v>
      </c>
    </row>
    <row r="23" spans="1:14" ht="19.5" customHeight="1" thickBot="1">
      <c r="A23" s="107" t="s">
        <v>33</v>
      </c>
      <c r="B23" s="108" t="s">
        <v>185</v>
      </c>
      <c r="C23" s="160">
        <f>C22/C21%</f>
        <v>34.08550355008251</v>
      </c>
      <c r="D23" s="160">
        <f>D22/D21%</f>
        <v>38.91034844552433</v>
      </c>
      <c r="E23" s="160">
        <f>E22/E21%</f>
        <v>29.778461026006074</v>
      </c>
      <c r="F23" s="160">
        <f aca="true" t="shared" si="0" ref="F23:M23">F22/F21%</f>
        <v>22.235053336660005</v>
      </c>
      <c r="G23" s="160">
        <f t="shared" si="0"/>
        <v>17.73214483637777</v>
      </c>
      <c r="H23" s="160">
        <f t="shared" si="0"/>
        <v>15.105653294348137</v>
      </c>
      <c r="I23" s="160">
        <f t="shared" si="0"/>
        <v>13.630386551921857</v>
      </c>
      <c r="J23" s="160">
        <f t="shared" si="0"/>
        <v>9.768871570371681</v>
      </c>
      <c r="K23" s="160">
        <f t="shared" si="0"/>
        <v>6.239712974614126</v>
      </c>
      <c r="L23" s="160">
        <f t="shared" si="0"/>
        <v>2.962649554037702</v>
      </c>
      <c r="M23" s="160">
        <f t="shared" si="0"/>
        <v>0.9641760556739226</v>
      </c>
      <c r="N23" s="160"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sheetProtection/>
  <mergeCells count="2">
    <mergeCell ref="A1:F1"/>
    <mergeCell ref="D4:N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6" r:id="rId1"/>
  <headerFooter alignWithMargins="0">
    <oddHeader>&amp;R&amp;9Załącznik nr &amp;A
do uchwały Rady Gminy Miłki Nr  XXVIII/163/2008
z dnia 12 grudnia 2008r.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Layout" workbookViewId="0" topLeftCell="D1">
      <selection activeCell="I14" sqref="I14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2.375" style="1" customWidth="1"/>
    <col min="4" max="4" width="15.125" style="1" customWidth="1"/>
    <col min="5" max="7" width="12.75390625" style="1" customWidth="1"/>
    <col min="8" max="8" width="10.875" style="1" customWidth="1"/>
    <col min="9" max="9" width="10.125" style="1" customWidth="1"/>
    <col min="10" max="10" width="10.375" style="1" customWidth="1"/>
    <col min="11" max="11" width="10.75390625" style="1" customWidth="1"/>
    <col min="12" max="12" width="10.375" style="1" customWidth="1"/>
    <col min="13" max="13" width="10.75390625" style="1" customWidth="1"/>
    <col min="14" max="14" width="10.625" style="1" customWidth="1"/>
    <col min="15" max="16384" width="9.125" style="1" customWidth="1"/>
  </cols>
  <sheetData>
    <row r="1" spans="1:7" ht="18">
      <c r="A1" s="474" t="s">
        <v>186</v>
      </c>
      <c r="B1" s="474"/>
      <c r="C1" s="474"/>
      <c r="D1" s="474"/>
      <c r="E1" s="474"/>
      <c r="F1" s="474"/>
      <c r="G1" s="474"/>
    </row>
    <row r="2" ht="13.5" thickBot="1">
      <c r="G2" s="10" t="s">
        <v>47</v>
      </c>
    </row>
    <row r="3" spans="1:14" ht="24.75" customHeight="1" thickBot="1">
      <c r="A3" s="583" t="s">
        <v>141</v>
      </c>
      <c r="B3" s="583" t="s">
        <v>0</v>
      </c>
      <c r="C3" s="581" t="s">
        <v>244</v>
      </c>
      <c r="D3" s="585" t="s">
        <v>242</v>
      </c>
      <c r="E3" s="395" t="s">
        <v>187</v>
      </c>
      <c r="F3" s="396"/>
      <c r="G3" s="396"/>
      <c r="H3" s="396"/>
      <c r="I3" s="396"/>
      <c r="J3" s="396"/>
      <c r="K3" s="396"/>
      <c r="L3" s="396"/>
      <c r="M3" s="397"/>
      <c r="N3" s="393"/>
    </row>
    <row r="4" spans="1:14" ht="24.75" customHeight="1" thickBot="1">
      <c r="A4" s="584"/>
      <c r="B4" s="584"/>
      <c r="C4" s="582"/>
      <c r="D4" s="586"/>
      <c r="E4" s="109">
        <v>2010</v>
      </c>
      <c r="F4" s="109">
        <v>2011</v>
      </c>
      <c r="G4" s="109">
        <v>2012</v>
      </c>
      <c r="H4" s="109">
        <v>2013</v>
      </c>
      <c r="I4" s="109">
        <v>2014</v>
      </c>
      <c r="J4" s="109">
        <v>2015</v>
      </c>
      <c r="K4" s="109">
        <v>2016</v>
      </c>
      <c r="L4" s="109">
        <v>2017</v>
      </c>
      <c r="M4" s="365">
        <v>2018</v>
      </c>
      <c r="N4" s="109">
        <v>2019</v>
      </c>
    </row>
    <row r="5" spans="1:14" ht="7.5" customHeight="1" thickBo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389">
        <v>13</v>
      </c>
      <c r="N5" s="394">
        <v>14</v>
      </c>
    </row>
    <row r="6" spans="1:14" ht="19.5" customHeight="1">
      <c r="A6" s="183" t="s">
        <v>11</v>
      </c>
      <c r="B6" s="184" t="s">
        <v>188</v>
      </c>
      <c r="C6" s="185">
        <v>10697357</v>
      </c>
      <c r="D6" s="163">
        <f>SUM(D7+D11+D12)</f>
        <v>10865400</v>
      </c>
      <c r="E6" s="163">
        <f aca="true" t="shared" si="0" ref="E6:N6">E7+E11+E12</f>
        <v>11960515</v>
      </c>
      <c r="F6" s="163">
        <f t="shared" si="0"/>
        <v>13074122</v>
      </c>
      <c r="G6" s="163">
        <f t="shared" si="0"/>
        <v>13389012</v>
      </c>
      <c r="H6" s="163">
        <f t="shared" si="0"/>
        <v>12851374</v>
      </c>
      <c r="I6" s="163">
        <f t="shared" si="0"/>
        <v>11154724</v>
      </c>
      <c r="J6" s="163">
        <f t="shared" si="0"/>
        <v>11629941</v>
      </c>
      <c r="K6" s="163">
        <f t="shared" si="0"/>
        <v>12048551</v>
      </c>
      <c r="L6" s="163">
        <f t="shared" si="0"/>
        <v>12403628</v>
      </c>
      <c r="M6" s="163">
        <f t="shared" si="0"/>
        <v>12512860</v>
      </c>
      <c r="N6" s="163">
        <f t="shared" si="0"/>
        <v>12603000</v>
      </c>
    </row>
    <row r="7" spans="1:14" ht="19.5" customHeight="1">
      <c r="A7" s="111" t="s">
        <v>189</v>
      </c>
      <c r="B7" s="161" t="s">
        <v>190</v>
      </c>
      <c r="C7" s="157">
        <v>3916980</v>
      </c>
      <c r="D7" s="157">
        <f>SUM(D8:D10)</f>
        <v>4040467</v>
      </c>
      <c r="E7" s="157">
        <v>2773015</v>
      </c>
      <c r="F7" s="157">
        <v>2890322</v>
      </c>
      <c r="G7" s="157">
        <f>SUM(G8:G10)</f>
        <v>3517860</v>
      </c>
      <c r="H7" s="157">
        <f>SUM(H8:H10)</f>
        <v>3156088</v>
      </c>
      <c r="I7" s="157">
        <f>SUM(I8:I10)</f>
        <v>3305533</v>
      </c>
      <c r="J7" s="157">
        <v>3466782</v>
      </c>
      <c r="K7" s="157">
        <v>3640497</v>
      </c>
      <c r="L7" s="157">
        <v>3827412</v>
      </c>
      <c r="M7" s="175">
        <v>3924587</v>
      </c>
      <c r="N7" s="176">
        <v>4061410</v>
      </c>
    </row>
    <row r="8" spans="1:14" ht="19.5" customHeight="1">
      <c r="A8" s="111" t="s">
        <v>13</v>
      </c>
      <c r="B8" s="102" t="s">
        <v>191</v>
      </c>
      <c r="C8" s="158">
        <v>2353229</v>
      </c>
      <c r="D8" s="158">
        <v>2318640</v>
      </c>
      <c r="E8" s="158">
        <v>1881750</v>
      </c>
      <c r="F8" s="158">
        <v>1957020</v>
      </c>
      <c r="G8" s="158">
        <v>2035301</v>
      </c>
      <c r="H8" s="158">
        <v>2116713</v>
      </c>
      <c r="I8" s="158">
        <v>2201382</v>
      </c>
      <c r="J8" s="158">
        <v>2289437</v>
      </c>
      <c r="K8" s="158">
        <v>2381014</v>
      </c>
      <c r="L8" s="158">
        <v>2476255</v>
      </c>
      <c r="M8" s="164">
        <v>2501312</v>
      </c>
      <c r="N8" s="150">
        <v>2649410</v>
      </c>
    </row>
    <row r="9" spans="1:14" ht="19.5" customHeight="1">
      <c r="A9" s="111" t="s">
        <v>14</v>
      </c>
      <c r="B9" s="102" t="s">
        <v>192</v>
      </c>
      <c r="C9" s="158">
        <v>921277</v>
      </c>
      <c r="D9" s="158">
        <v>1015826</v>
      </c>
      <c r="E9" s="158">
        <v>212090</v>
      </c>
      <c r="F9" s="158">
        <v>193002</v>
      </c>
      <c r="G9" s="158">
        <v>675632</v>
      </c>
      <c r="H9" s="158">
        <v>159825</v>
      </c>
      <c r="I9" s="158">
        <v>145441</v>
      </c>
      <c r="J9" s="158">
        <v>132351</v>
      </c>
      <c r="K9" s="158">
        <v>120440</v>
      </c>
      <c r="L9" s="158">
        <v>109600</v>
      </c>
      <c r="M9" s="164">
        <v>127800</v>
      </c>
      <c r="N9" s="150">
        <v>122500</v>
      </c>
    </row>
    <row r="10" spans="1:14" ht="19.5" customHeight="1">
      <c r="A10" s="110" t="s">
        <v>15</v>
      </c>
      <c r="B10" s="100" t="s">
        <v>193</v>
      </c>
      <c r="C10" s="162">
        <v>642474</v>
      </c>
      <c r="D10" s="162">
        <v>706001</v>
      </c>
      <c r="E10" s="162">
        <v>679174</v>
      </c>
      <c r="F10" s="162">
        <v>740300</v>
      </c>
      <c r="G10" s="162">
        <v>806927</v>
      </c>
      <c r="H10" s="162">
        <v>879550</v>
      </c>
      <c r="I10" s="162">
        <v>958710</v>
      </c>
      <c r="J10" s="162">
        <v>1044993</v>
      </c>
      <c r="K10" s="162">
        <v>1139043</v>
      </c>
      <c r="L10" s="162">
        <v>1241557</v>
      </c>
      <c r="M10" s="165">
        <v>1295475</v>
      </c>
      <c r="N10" s="150">
        <v>1289400</v>
      </c>
    </row>
    <row r="11" spans="1:14" ht="19.5" customHeight="1">
      <c r="A11" s="110" t="s">
        <v>194</v>
      </c>
      <c r="B11" s="161" t="s">
        <v>195</v>
      </c>
      <c r="C11" s="157">
        <v>4390145</v>
      </c>
      <c r="D11" s="157">
        <v>4727483</v>
      </c>
      <c r="E11" s="157">
        <v>4773675</v>
      </c>
      <c r="F11" s="157">
        <v>4652622</v>
      </c>
      <c r="G11" s="157">
        <v>4838727</v>
      </c>
      <c r="H11" s="157">
        <v>4983889</v>
      </c>
      <c r="I11" s="157">
        <v>5083566</v>
      </c>
      <c r="J11" s="157">
        <v>5286909</v>
      </c>
      <c r="K11" s="157">
        <v>5445516</v>
      </c>
      <c r="L11" s="157">
        <v>5554427</v>
      </c>
      <c r="M11" s="175">
        <v>5578340</v>
      </c>
      <c r="N11" s="176">
        <v>5540390</v>
      </c>
    </row>
    <row r="12" spans="1:14" ht="19.5" customHeight="1">
      <c r="A12" s="110" t="s">
        <v>196</v>
      </c>
      <c r="B12" s="161" t="s">
        <v>197</v>
      </c>
      <c r="C12" s="157">
        <v>2390232</v>
      </c>
      <c r="D12" s="157">
        <v>2097450</v>
      </c>
      <c r="E12" s="157">
        <v>4413825</v>
      </c>
      <c r="F12" s="157">
        <v>5531178</v>
      </c>
      <c r="G12" s="157">
        <v>5032425</v>
      </c>
      <c r="H12" s="157">
        <v>4711397</v>
      </c>
      <c r="I12" s="157">
        <v>2765625</v>
      </c>
      <c r="J12" s="157">
        <v>2876250</v>
      </c>
      <c r="K12" s="157">
        <v>2962538</v>
      </c>
      <c r="L12" s="157">
        <v>3021789</v>
      </c>
      <c r="M12" s="175">
        <v>3009933</v>
      </c>
      <c r="N12" s="176">
        <v>3001200</v>
      </c>
    </row>
    <row r="13" spans="1:14" ht="19.5" customHeight="1">
      <c r="A13" s="183" t="s">
        <v>17</v>
      </c>
      <c r="B13" s="186" t="s">
        <v>198</v>
      </c>
      <c r="C13" s="187">
        <v>11340912</v>
      </c>
      <c r="D13" s="166">
        <v>11446917</v>
      </c>
      <c r="E13" s="166">
        <v>11089214</v>
      </c>
      <c r="F13" s="166">
        <v>12198399</v>
      </c>
      <c r="G13" s="166">
        <v>12466336</v>
      </c>
      <c r="H13" s="166">
        <v>11853324</v>
      </c>
      <c r="I13" s="166">
        <v>10050391</v>
      </c>
      <c r="J13" s="166">
        <v>10452407</v>
      </c>
      <c r="K13" s="166">
        <v>10765979</v>
      </c>
      <c r="L13" s="166">
        <v>10981299</v>
      </c>
      <c r="M13" s="167">
        <v>11100080</v>
      </c>
      <c r="N13" s="168">
        <v>12505900</v>
      </c>
    </row>
    <row r="14" spans="1:14" ht="19.5" customHeight="1">
      <c r="A14" s="110" t="s">
        <v>18</v>
      </c>
      <c r="B14" s="112" t="s">
        <v>199</v>
      </c>
      <c r="C14" s="157">
        <f>SUM(C15:C18)</f>
        <v>838668</v>
      </c>
      <c r="D14" s="169">
        <f>D15+D22</f>
        <v>909452</v>
      </c>
      <c r="E14" s="169">
        <f aca="true" t="shared" si="1" ref="E14:N14">E15+E19</f>
        <v>919108</v>
      </c>
      <c r="F14" s="169">
        <f t="shared" si="1"/>
        <v>868419</v>
      </c>
      <c r="G14" s="169">
        <f t="shared" si="1"/>
        <v>713987</v>
      </c>
      <c r="H14" s="169">
        <f t="shared" si="1"/>
        <v>580494</v>
      </c>
      <c r="I14" s="169">
        <f t="shared" si="1"/>
        <v>537223</v>
      </c>
      <c r="J14" s="169">
        <f t="shared" si="1"/>
        <v>473850</v>
      </c>
      <c r="K14" s="169">
        <f t="shared" si="1"/>
        <v>445059</v>
      </c>
      <c r="L14" s="169">
        <f t="shared" si="1"/>
        <v>419067</v>
      </c>
      <c r="M14" s="390">
        <f t="shared" si="1"/>
        <v>265186</v>
      </c>
      <c r="N14" s="170">
        <f t="shared" si="1"/>
        <v>125836</v>
      </c>
    </row>
    <row r="15" spans="1:14" ht="30" customHeight="1">
      <c r="A15" s="110" t="s">
        <v>189</v>
      </c>
      <c r="B15" s="113" t="s">
        <v>200</v>
      </c>
      <c r="C15" s="157">
        <v>618268</v>
      </c>
      <c r="D15" s="171">
        <f>D16+D18</f>
        <v>850552</v>
      </c>
      <c r="E15" s="171">
        <f aca="true" t="shared" si="2" ref="E15:M15">SUM(E16:E18)</f>
        <v>746461</v>
      </c>
      <c r="F15" s="171">
        <f t="shared" si="2"/>
        <v>700972</v>
      </c>
      <c r="G15" s="171">
        <f t="shared" si="2"/>
        <v>551732</v>
      </c>
      <c r="H15" s="171">
        <f t="shared" si="2"/>
        <v>423431</v>
      </c>
      <c r="I15" s="171">
        <f t="shared" si="2"/>
        <v>385352</v>
      </c>
      <c r="J15" s="171">
        <f t="shared" si="2"/>
        <v>327171</v>
      </c>
      <c r="K15" s="171">
        <f t="shared" si="2"/>
        <v>303572</v>
      </c>
      <c r="L15" s="171">
        <f t="shared" si="2"/>
        <v>282772</v>
      </c>
      <c r="M15" s="172">
        <f t="shared" si="2"/>
        <v>134083</v>
      </c>
      <c r="N15" s="173">
        <v>0</v>
      </c>
    </row>
    <row r="16" spans="1:14" ht="19.5" customHeight="1">
      <c r="A16" s="110" t="s">
        <v>13</v>
      </c>
      <c r="B16" s="102" t="s">
        <v>201</v>
      </c>
      <c r="C16" s="158"/>
      <c r="D16" s="158">
        <v>624952</v>
      </c>
      <c r="E16" s="158">
        <v>545461</v>
      </c>
      <c r="F16" s="158">
        <v>533972</v>
      </c>
      <c r="G16" s="158">
        <v>412232</v>
      </c>
      <c r="H16" s="158">
        <v>312231</v>
      </c>
      <c r="I16" s="158">
        <v>300202</v>
      </c>
      <c r="J16" s="158">
        <v>263671</v>
      </c>
      <c r="K16" s="158">
        <v>263672</v>
      </c>
      <c r="L16" s="158">
        <v>263672</v>
      </c>
      <c r="M16" s="164">
        <v>126183</v>
      </c>
      <c r="N16" s="150">
        <v>0</v>
      </c>
    </row>
    <row r="17" spans="1:14" ht="60" customHeight="1">
      <c r="A17" s="110" t="s">
        <v>14</v>
      </c>
      <c r="B17" s="113" t="s">
        <v>202</v>
      </c>
      <c r="C17" s="158"/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64">
        <v>0</v>
      </c>
      <c r="N17" s="150">
        <v>0</v>
      </c>
    </row>
    <row r="18" spans="1:14" ht="19.5" customHeight="1">
      <c r="A18" s="110" t="s">
        <v>15</v>
      </c>
      <c r="B18" s="102" t="s">
        <v>203</v>
      </c>
      <c r="C18" s="158">
        <v>220400</v>
      </c>
      <c r="D18" s="158">
        <v>225600</v>
      </c>
      <c r="E18" s="158">
        <v>201000</v>
      </c>
      <c r="F18" s="158">
        <v>167000</v>
      </c>
      <c r="G18" s="158">
        <v>139500</v>
      </c>
      <c r="H18" s="158">
        <v>111200</v>
      </c>
      <c r="I18" s="158">
        <v>85150</v>
      </c>
      <c r="J18" s="158">
        <v>63500</v>
      </c>
      <c r="K18" s="158">
        <v>39900</v>
      </c>
      <c r="L18" s="158">
        <v>19100</v>
      </c>
      <c r="M18" s="164">
        <v>7900</v>
      </c>
      <c r="N18" s="150">
        <v>0</v>
      </c>
    </row>
    <row r="19" spans="1:14" ht="30" customHeight="1">
      <c r="A19" s="110" t="s">
        <v>194</v>
      </c>
      <c r="B19" s="113" t="s">
        <v>204</v>
      </c>
      <c r="C19" s="158"/>
      <c r="D19" s="171">
        <v>58900</v>
      </c>
      <c r="E19" s="171">
        <f aca="true" t="shared" si="3" ref="E19:N19">SUM(E20:E22)</f>
        <v>172647</v>
      </c>
      <c r="F19" s="171">
        <f t="shared" si="3"/>
        <v>167447</v>
      </c>
      <c r="G19" s="171">
        <f t="shared" si="3"/>
        <v>162255</v>
      </c>
      <c r="H19" s="171">
        <f t="shared" si="3"/>
        <v>157063</v>
      </c>
      <c r="I19" s="171">
        <f t="shared" si="3"/>
        <v>151871</v>
      </c>
      <c r="J19" s="171">
        <f t="shared" si="3"/>
        <v>146679</v>
      </c>
      <c r="K19" s="171">
        <f t="shared" si="3"/>
        <v>141487</v>
      </c>
      <c r="L19" s="171">
        <f t="shared" si="3"/>
        <v>136295</v>
      </c>
      <c r="M19" s="172">
        <f t="shared" si="3"/>
        <v>131103</v>
      </c>
      <c r="N19" s="173">
        <f t="shared" si="3"/>
        <v>125836</v>
      </c>
    </row>
    <row r="20" spans="1:14" ht="19.5" customHeight="1">
      <c r="A20" s="110" t="s">
        <v>13</v>
      </c>
      <c r="B20" s="102" t="s">
        <v>201</v>
      </c>
      <c r="C20" s="158"/>
      <c r="D20" s="158">
        <v>0</v>
      </c>
      <c r="E20" s="158">
        <v>120647</v>
      </c>
      <c r="F20" s="158">
        <v>120647</v>
      </c>
      <c r="G20" s="158">
        <v>120647</v>
      </c>
      <c r="H20" s="158">
        <v>120647</v>
      </c>
      <c r="I20" s="158">
        <v>120647</v>
      </c>
      <c r="J20" s="158">
        <v>120647</v>
      </c>
      <c r="K20" s="158">
        <v>120647</v>
      </c>
      <c r="L20" s="158">
        <v>120647</v>
      </c>
      <c r="M20" s="164">
        <v>120647</v>
      </c>
      <c r="N20" s="150">
        <v>120646</v>
      </c>
    </row>
    <row r="21" spans="1:14" ht="60" customHeight="1">
      <c r="A21" s="110" t="s">
        <v>14</v>
      </c>
      <c r="B21" s="113" t="s">
        <v>202</v>
      </c>
      <c r="C21" s="158"/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64">
        <v>0</v>
      </c>
      <c r="N21" s="150"/>
    </row>
    <row r="22" spans="1:14" ht="19.5" customHeight="1">
      <c r="A22" s="110" t="s">
        <v>15</v>
      </c>
      <c r="B22" s="102" t="s">
        <v>203</v>
      </c>
      <c r="C22" s="158"/>
      <c r="D22" s="158">
        <v>58900</v>
      </c>
      <c r="E22" s="158">
        <v>52000</v>
      </c>
      <c r="F22" s="158">
        <v>46800</v>
      </c>
      <c r="G22" s="158">
        <v>41608</v>
      </c>
      <c r="H22" s="158">
        <v>36416</v>
      </c>
      <c r="I22" s="158">
        <v>31224</v>
      </c>
      <c r="J22" s="158">
        <v>26032</v>
      </c>
      <c r="K22" s="158">
        <v>20840</v>
      </c>
      <c r="L22" s="158">
        <v>15648</v>
      </c>
      <c r="M22" s="164">
        <v>10456</v>
      </c>
      <c r="N22" s="150">
        <v>5190</v>
      </c>
    </row>
    <row r="23" spans="1:14" ht="19.5" customHeight="1">
      <c r="A23" s="110" t="s">
        <v>196</v>
      </c>
      <c r="B23" s="102" t="s">
        <v>205</v>
      </c>
      <c r="C23" s="158"/>
      <c r="D23" s="158">
        <v>0</v>
      </c>
      <c r="E23" s="158"/>
      <c r="F23" s="158"/>
      <c r="G23" s="158"/>
      <c r="H23" s="158"/>
      <c r="I23" s="158"/>
      <c r="J23" s="158"/>
      <c r="K23" s="158"/>
      <c r="L23" s="158"/>
      <c r="M23" s="164"/>
      <c r="N23" s="150"/>
    </row>
    <row r="24" spans="1:14" ht="19.5" customHeight="1">
      <c r="A24" s="110" t="s">
        <v>206</v>
      </c>
      <c r="B24" s="102" t="s">
        <v>26</v>
      </c>
      <c r="C24" s="158"/>
      <c r="D24" s="158">
        <v>0</v>
      </c>
      <c r="E24" s="158"/>
      <c r="F24" s="158"/>
      <c r="G24" s="158"/>
      <c r="H24" s="158"/>
      <c r="I24" s="158"/>
      <c r="J24" s="158"/>
      <c r="K24" s="158"/>
      <c r="L24" s="158"/>
      <c r="M24" s="164"/>
      <c r="N24" s="150"/>
    </row>
    <row r="25" spans="1:14" ht="19.5" customHeight="1">
      <c r="A25" s="110" t="s">
        <v>43</v>
      </c>
      <c r="B25" s="112" t="s">
        <v>207</v>
      </c>
      <c r="C25" s="158">
        <v>-643555</v>
      </c>
      <c r="D25" s="174">
        <f aca="true" t="shared" si="4" ref="D25:N25">D6-D13</f>
        <v>-581517</v>
      </c>
      <c r="E25" s="174">
        <f t="shared" si="4"/>
        <v>871301</v>
      </c>
      <c r="F25" s="174">
        <f t="shared" si="4"/>
        <v>875723</v>
      </c>
      <c r="G25" s="174">
        <f t="shared" si="4"/>
        <v>922676</v>
      </c>
      <c r="H25" s="174">
        <f t="shared" si="4"/>
        <v>998050</v>
      </c>
      <c r="I25" s="174">
        <f t="shared" si="4"/>
        <v>1104333</v>
      </c>
      <c r="J25" s="174">
        <f t="shared" si="4"/>
        <v>1177534</v>
      </c>
      <c r="K25" s="174">
        <f t="shared" si="4"/>
        <v>1282572</v>
      </c>
      <c r="L25" s="174">
        <f t="shared" si="4"/>
        <v>1422329</v>
      </c>
      <c r="M25" s="174">
        <f t="shared" si="4"/>
        <v>1412780</v>
      </c>
      <c r="N25" s="174">
        <f t="shared" si="4"/>
        <v>97100</v>
      </c>
    </row>
    <row r="26" spans="1:14" ht="19.5" customHeight="1">
      <c r="A26" s="110" t="s">
        <v>208</v>
      </c>
      <c r="B26" s="112" t="s">
        <v>209</v>
      </c>
      <c r="C26" s="157">
        <v>3646248</v>
      </c>
      <c r="D26" s="157">
        <v>4227765</v>
      </c>
      <c r="E26" s="157">
        <v>3561657</v>
      </c>
      <c r="F26" s="157">
        <v>2907038</v>
      </c>
      <c r="G26" s="157">
        <v>2374159</v>
      </c>
      <c r="H26" s="157">
        <v>1941281</v>
      </c>
      <c r="I26" s="157">
        <v>1520432</v>
      </c>
      <c r="J26" s="157">
        <v>1136114</v>
      </c>
      <c r="K26" s="157">
        <v>751795</v>
      </c>
      <c r="L26" s="169">
        <v>367476</v>
      </c>
      <c r="M26" s="175">
        <v>120646</v>
      </c>
      <c r="N26" s="176">
        <v>0</v>
      </c>
    </row>
    <row r="27" spans="1:14" ht="60" customHeight="1">
      <c r="A27" s="110" t="s">
        <v>13</v>
      </c>
      <c r="B27" s="113" t="s">
        <v>210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64">
        <v>0</v>
      </c>
      <c r="N27" s="150">
        <v>0</v>
      </c>
    </row>
    <row r="28" spans="1:14" ht="19.5" customHeight="1">
      <c r="A28" s="110" t="s">
        <v>211</v>
      </c>
      <c r="B28" s="112" t="s">
        <v>543</v>
      </c>
      <c r="C28" s="190">
        <f aca="true" t="shared" si="5" ref="C28:M28">C26/C6%</f>
        <v>34.08550355008251</v>
      </c>
      <c r="D28" s="190">
        <f t="shared" si="5"/>
        <v>38.91034844552433</v>
      </c>
      <c r="E28" s="190">
        <f t="shared" si="5"/>
        <v>29.778458536275405</v>
      </c>
      <c r="F28" s="190">
        <f t="shared" si="5"/>
        <v>22.235053336660005</v>
      </c>
      <c r="G28" s="190">
        <f t="shared" si="5"/>
        <v>17.73214483637777</v>
      </c>
      <c r="H28" s="190">
        <f t="shared" si="5"/>
        <v>15.105629950540697</v>
      </c>
      <c r="I28" s="190">
        <f t="shared" si="5"/>
        <v>13.630386551921857</v>
      </c>
      <c r="J28" s="190">
        <f t="shared" si="5"/>
        <v>9.768871570371681</v>
      </c>
      <c r="K28" s="190">
        <f t="shared" si="5"/>
        <v>6.239712974614126</v>
      </c>
      <c r="L28" s="190">
        <f t="shared" si="5"/>
        <v>2.962649315184235</v>
      </c>
      <c r="M28" s="391">
        <f t="shared" si="5"/>
        <v>0.9641760556739226</v>
      </c>
      <c r="N28" s="179">
        <v>0</v>
      </c>
    </row>
    <row r="29" spans="1:14" ht="30" customHeight="1">
      <c r="A29" s="110" t="s">
        <v>212</v>
      </c>
      <c r="B29" s="114" t="s">
        <v>215</v>
      </c>
      <c r="C29" s="190">
        <f aca="true" t="shared" si="6" ref="C29:N29">C14/C6%</f>
        <v>7.839955233802144</v>
      </c>
      <c r="D29" s="190">
        <f t="shared" si="6"/>
        <v>8.370165847552782</v>
      </c>
      <c r="E29" s="190">
        <f t="shared" si="6"/>
        <v>7.684518601414739</v>
      </c>
      <c r="F29" s="190">
        <f t="shared" si="6"/>
        <v>6.642273951551011</v>
      </c>
      <c r="G29" s="190">
        <f t="shared" si="6"/>
        <v>5.332633953872026</v>
      </c>
      <c r="H29" s="190">
        <f t="shared" si="6"/>
        <v>4.51698005209404</v>
      </c>
      <c r="I29" s="190">
        <f t="shared" si="6"/>
        <v>4.816103025050194</v>
      </c>
      <c r="J29" s="190">
        <f t="shared" si="6"/>
        <v>4.074397281981052</v>
      </c>
      <c r="K29" s="190">
        <f t="shared" si="6"/>
        <v>3.6938798698698294</v>
      </c>
      <c r="L29" s="190">
        <f t="shared" si="6"/>
        <v>3.3785840723375453</v>
      </c>
      <c r="M29" s="391">
        <f t="shared" si="6"/>
        <v>2.119307656283216</v>
      </c>
      <c r="N29" s="392">
        <f t="shared" si="6"/>
        <v>0.9984606839641356</v>
      </c>
    </row>
    <row r="30" spans="1:14" ht="30" customHeight="1">
      <c r="A30" s="110" t="s">
        <v>213</v>
      </c>
      <c r="B30" s="114" t="s">
        <v>216</v>
      </c>
      <c r="C30" s="190">
        <v>34.09</v>
      </c>
      <c r="D30" s="177">
        <v>38.91</v>
      </c>
      <c r="E30" s="177">
        <v>29.78</v>
      </c>
      <c r="F30" s="177">
        <v>22.24</v>
      </c>
      <c r="G30" s="177">
        <v>17.73</v>
      </c>
      <c r="H30" s="177">
        <v>15.11</v>
      </c>
      <c r="I30" s="177">
        <v>13.63</v>
      </c>
      <c r="J30" s="177">
        <v>9.77</v>
      </c>
      <c r="K30" s="177">
        <v>6.24</v>
      </c>
      <c r="L30" s="177">
        <v>2.96</v>
      </c>
      <c r="M30" s="178">
        <v>0.96</v>
      </c>
      <c r="N30" s="179">
        <v>0</v>
      </c>
    </row>
    <row r="31" spans="1:14" ht="30" customHeight="1" thickBot="1">
      <c r="A31" s="188" t="s">
        <v>214</v>
      </c>
      <c r="B31" s="189" t="s">
        <v>217</v>
      </c>
      <c r="C31" s="191">
        <v>7.84</v>
      </c>
      <c r="D31" s="180">
        <v>8.37</v>
      </c>
      <c r="E31" s="180">
        <v>7.68</v>
      </c>
      <c r="F31" s="180">
        <v>6.64</v>
      </c>
      <c r="G31" s="180">
        <v>5.33</v>
      </c>
      <c r="H31" s="180">
        <v>4.52</v>
      </c>
      <c r="I31" s="180">
        <v>4.82</v>
      </c>
      <c r="J31" s="180">
        <v>4.07</v>
      </c>
      <c r="K31" s="180">
        <v>3.69</v>
      </c>
      <c r="L31" s="180">
        <v>3.38</v>
      </c>
      <c r="M31" s="181">
        <v>2.12</v>
      </c>
      <c r="N31" s="182">
        <v>1</v>
      </c>
    </row>
  </sheetData>
  <sheetProtection/>
  <mergeCells count="5">
    <mergeCell ref="A1:G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5905511811023623" header="0.5118110236220472" footer="0.5118110236220472"/>
  <pageSetup fitToHeight="1" fitToWidth="1" horizontalDpi="600" verticalDpi="600" orientation="landscape" paperSize="8" scale="67" r:id="rId1"/>
  <headerFooter alignWithMargins="0">
    <oddHeader>&amp;R&amp;9Załącznik nr &amp;A
do uchwały Rady Gminy Miłki Nr XXVIII/163/2008
z dnia 12 grudnia 2008r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7"/>
  <sheetViews>
    <sheetView view="pageLayout" zoomScale="85" zoomScaleNormal="85" zoomScaleSheetLayoutView="70" zoomScalePageLayoutView="85" workbookViewId="0" topLeftCell="E366">
      <selection activeCell="O5" sqref="O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2.375" style="1" customWidth="1"/>
    <col min="5" max="5" width="14.25390625" style="1" customWidth="1"/>
    <col min="6" max="9" width="11.625" style="1" customWidth="1"/>
    <col min="10" max="12" width="10.75390625" style="1" customWidth="1"/>
    <col min="13" max="13" width="11.75390625" style="1" customWidth="1"/>
  </cols>
  <sheetData>
    <row r="1" spans="1:13" ht="18">
      <c r="A1" s="484" t="s">
        <v>225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8" ht="18">
      <c r="A2" s="3"/>
      <c r="B2" s="3"/>
      <c r="C2" s="3"/>
      <c r="D2" s="3"/>
      <c r="E2" s="3"/>
      <c r="F2" s="3"/>
      <c r="G2" s="3"/>
      <c r="H2" s="3"/>
    </row>
    <row r="3" spans="1:13" ht="12.75">
      <c r="A3" s="48"/>
      <c r="B3" s="48"/>
      <c r="C3" s="48"/>
      <c r="D3" s="48"/>
      <c r="E3" s="48"/>
      <c r="F3" s="48"/>
      <c r="G3" s="48"/>
      <c r="I3" s="15"/>
      <c r="J3" s="15"/>
      <c r="K3" s="15"/>
      <c r="L3" s="15"/>
      <c r="M3" s="50" t="s">
        <v>65</v>
      </c>
    </row>
    <row r="4" spans="1:13" s="51" customFormat="1" ht="18.75" customHeight="1">
      <c r="A4" s="488" t="s">
        <v>2</v>
      </c>
      <c r="B4" s="488" t="s">
        <v>3</v>
      </c>
      <c r="C4" s="485" t="s">
        <v>128</v>
      </c>
      <c r="D4" s="488" t="s">
        <v>19</v>
      </c>
      <c r="E4" s="485" t="s">
        <v>226</v>
      </c>
      <c r="F4" s="485" t="s">
        <v>227</v>
      </c>
      <c r="G4" s="488" t="s">
        <v>6</v>
      </c>
      <c r="H4" s="488"/>
      <c r="I4" s="488"/>
      <c r="J4" s="488"/>
      <c r="K4" s="488"/>
      <c r="L4" s="488"/>
      <c r="M4" s="488"/>
    </row>
    <row r="5" spans="1:13" s="51" customFormat="1" ht="20.25" customHeight="1">
      <c r="A5" s="488"/>
      <c r="B5" s="488"/>
      <c r="C5" s="486"/>
      <c r="D5" s="488"/>
      <c r="E5" s="486"/>
      <c r="F5" s="486"/>
      <c r="G5" s="485" t="s">
        <v>42</v>
      </c>
      <c r="H5" s="488" t="s">
        <v>83</v>
      </c>
      <c r="I5" s="488"/>
      <c r="J5" s="488"/>
      <c r="K5" s="488"/>
      <c r="L5" s="488"/>
      <c r="M5" s="488" t="s">
        <v>45</v>
      </c>
    </row>
    <row r="6" spans="1:13" s="51" customFormat="1" ht="63.75">
      <c r="A6" s="488"/>
      <c r="B6" s="488"/>
      <c r="C6" s="487"/>
      <c r="D6" s="488"/>
      <c r="E6" s="487"/>
      <c r="F6" s="487"/>
      <c r="G6" s="487"/>
      <c r="H6" s="56" t="s">
        <v>109</v>
      </c>
      <c r="I6" s="56" t="s">
        <v>110</v>
      </c>
      <c r="J6" s="56" t="s">
        <v>107</v>
      </c>
      <c r="K6" s="56" t="s">
        <v>129</v>
      </c>
      <c r="L6" s="56" t="s">
        <v>108</v>
      </c>
      <c r="M6" s="488"/>
    </row>
    <row r="7" spans="1:13" s="51" customFormat="1" ht="6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</row>
    <row r="8" spans="1:13" s="51" customFormat="1" ht="12.75">
      <c r="A8" s="332" t="s">
        <v>246</v>
      </c>
      <c r="B8" s="332"/>
      <c r="C8" s="332"/>
      <c r="D8" s="333" t="s">
        <v>247</v>
      </c>
      <c r="E8" s="334">
        <v>369601</v>
      </c>
      <c r="F8" s="348">
        <f aca="true" t="shared" si="0" ref="F8:M8">F9+F13+F15</f>
        <v>340394</v>
      </c>
      <c r="G8" s="348">
        <f t="shared" si="0"/>
        <v>20394</v>
      </c>
      <c r="H8" s="348">
        <f t="shared" si="0"/>
        <v>0</v>
      </c>
      <c r="I8" s="348">
        <f t="shared" si="0"/>
        <v>0</v>
      </c>
      <c r="J8" s="348">
        <f t="shared" si="0"/>
        <v>0</v>
      </c>
      <c r="K8" s="348">
        <f t="shared" si="0"/>
        <v>0</v>
      </c>
      <c r="L8" s="348">
        <f t="shared" si="0"/>
        <v>0</v>
      </c>
      <c r="M8" s="348">
        <f t="shared" si="0"/>
        <v>320000</v>
      </c>
    </row>
    <row r="9" spans="1:13" s="51" customFormat="1" ht="25.5">
      <c r="A9" s="307"/>
      <c r="B9" s="308" t="s">
        <v>248</v>
      </c>
      <c r="C9" s="308"/>
      <c r="D9" s="309" t="s">
        <v>249</v>
      </c>
      <c r="E9" s="284">
        <v>192873</v>
      </c>
      <c r="F9" s="151">
        <f>SUM(F10:F12)</f>
        <v>320000</v>
      </c>
      <c r="G9" s="151">
        <f>SUM(G10:G12)</f>
        <v>0</v>
      </c>
      <c r="H9" s="151">
        <f>SUM(H10:H12)</f>
        <v>0</v>
      </c>
      <c r="I9" s="151">
        <f>SUM(I10:I12)</f>
        <v>0</v>
      </c>
      <c r="J9" s="151">
        <f>SUM(J10:J12)</f>
        <v>0</v>
      </c>
      <c r="K9" s="151">
        <v>0</v>
      </c>
      <c r="L9" s="151">
        <v>0</v>
      </c>
      <c r="M9" s="151">
        <f>SUM(M10:M12)</f>
        <v>320000</v>
      </c>
    </row>
    <row r="10" spans="1:13" s="51" customFormat="1" ht="12.75">
      <c r="A10" s="307"/>
      <c r="B10" s="307"/>
      <c r="C10" s="310" t="s">
        <v>359</v>
      </c>
      <c r="D10" s="311" t="s">
        <v>360</v>
      </c>
      <c r="E10" s="285">
        <v>103773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</row>
    <row r="11" spans="1:13" s="51" customFormat="1" ht="76.5">
      <c r="A11" s="307"/>
      <c r="B11" s="307"/>
      <c r="C11" s="310" t="s">
        <v>361</v>
      </c>
      <c r="D11" s="311" t="s">
        <v>362</v>
      </c>
      <c r="E11" s="285">
        <v>89100</v>
      </c>
      <c r="F11" s="286">
        <v>0</v>
      </c>
      <c r="G11" s="286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</row>
    <row r="12" spans="1:13" s="51" customFormat="1" ht="25.5">
      <c r="A12" s="307"/>
      <c r="B12" s="307"/>
      <c r="C12" s="310" t="s">
        <v>472</v>
      </c>
      <c r="D12" s="311" t="s">
        <v>473</v>
      </c>
      <c r="E12" s="285">
        <v>0</v>
      </c>
      <c r="F12" s="286">
        <v>320000</v>
      </c>
      <c r="G12" s="286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320000</v>
      </c>
    </row>
    <row r="13" spans="1:13" s="51" customFormat="1" ht="12.75">
      <c r="A13" s="307"/>
      <c r="B13" s="308" t="s">
        <v>363</v>
      </c>
      <c r="C13" s="308"/>
      <c r="D13" s="309" t="s">
        <v>364</v>
      </c>
      <c r="E13" s="284">
        <v>16324</v>
      </c>
      <c r="F13" s="151">
        <v>20394</v>
      </c>
      <c r="G13" s="151">
        <v>20394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</row>
    <row r="14" spans="1:13" s="51" customFormat="1" ht="38.25">
      <c r="A14" s="307"/>
      <c r="B14" s="307"/>
      <c r="C14" s="310" t="s">
        <v>365</v>
      </c>
      <c r="D14" s="311" t="s">
        <v>366</v>
      </c>
      <c r="E14" s="285">
        <v>16324</v>
      </c>
      <c r="F14" s="286">
        <v>20394</v>
      </c>
      <c r="G14" s="286">
        <v>20394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</row>
    <row r="15" spans="1:13" s="51" customFormat="1" ht="12.75">
      <c r="A15" s="307"/>
      <c r="B15" s="308" t="s">
        <v>331</v>
      </c>
      <c r="C15" s="308"/>
      <c r="D15" s="309" t="s">
        <v>273</v>
      </c>
      <c r="E15" s="284">
        <v>160404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</row>
    <row r="16" spans="1:13" s="51" customFormat="1" ht="12.75">
      <c r="A16" s="307"/>
      <c r="B16" s="307"/>
      <c r="C16" s="310" t="s">
        <v>367</v>
      </c>
      <c r="D16" s="311" t="s">
        <v>368</v>
      </c>
      <c r="E16" s="285">
        <v>1350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</row>
    <row r="17" spans="1:13" s="51" customFormat="1" ht="12.75">
      <c r="A17" s="307"/>
      <c r="B17" s="307"/>
      <c r="C17" s="310" t="s">
        <v>369</v>
      </c>
      <c r="D17" s="311" t="s">
        <v>370</v>
      </c>
      <c r="E17" s="285">
        <v>1710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</row>
    <row r="18" spans="1:13" s="51" customFormat="1" ht="12.75">
      <c r="A18" s="307"/>
      <c r="B18" s="307"/>
      <c r="C18" s="310" t="s">
        <v>359</v>
      </c>
      <c r="D18" s="311" t="s">
        <v>360</v>
      </c>
      <c r="E18" s="285">
        <v>4320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</row>
    <row r="19" spans="1:13" s="51" customFormat="1" ht="12.75">
      <c r="A19" s="307"/>
      <c r="B19" s="307"/>
      <c r="C19" s="310" t="s">
        <v>371</v>
      </c>
      <c r="D19" s="311" t="s">
        <v>372</v>
      </c>
      <c r="E19" s="285">
        <v>153024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</row>
    <row r="20" spans="1:13" s="51" customFormat="1" ht="25.5">
      <c r="A20" s="335" t="s">
        <v>532</v>
      </c>
      <c r="B20" s="335"/>
      <c r="C20" s="336"/>
      <c r="D20" s="333" t="s">
        <v>537</v>
      </c>
      <c r="E20" s="334">
        <v>0</v>
      </c>
      <c r="F20" s="337">
        <f>SUM(F21)</f>
        <v>100000</v>
      </c>
      <c r="G20" s="337">
        <f>SUM(G21)</f>
        <v>100000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37">
        <v>0</v>
      </c>
    </row>
    <row r="21" spans="1:13" s="51" customFormat="1" ht="12.75">
      <c r="A21" s="307"/>
      <c r="B21" s="312" t="s">
        <v>536</v>
      </c>
      <c r="C21" s="308"/>
      <c r="D21" s="309" t="s">
        <v>538</v>
      </c>
      <c r="E21" s="284">
        <v>0</v>
      </c>
      <c r="F21" s="151">
        <f>SUM(F22)</f>
        <v>100000</v>
      </c>
      <c r="G21" s="151">
        <f>SUM(G22)</f>
        <v>100000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</row>
    <row r="22" spans="1:13" s="51" customFormat="1" ht="12.75">
      <c r="A22" s="307"/>
      <c r="B22" s="307"/>
      <c r="C22" s="310" t="s">
        <v>359</v>
      </c>
      <c r="D22" s="311" t="s">
        <v>360</v>
      </c>
      <c r="E22" s="285">
        <v>0</v>
      </c>
      <c r="F22" s="152">
        <v>100000</v>
      </c>
      <c r="G22" s="152">
        <v>100000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</row>
    <row r="23" spans="1:13" s="51" customFormat="1" ht="12.75">
      <c r="A23" s="332" t="s">
        <v>373</v>
      </c>
      <c r="B23" s="332"/>
      <c r="C23" s="332"/>
      <c r="D23" s="333" t="s">
        <v>374</v>
      </c>
      <c r="E23" s="334">
        <v>117000</v>
      </c>
      <c r="F23" s="337">
        <f>F24</f>
        <v>86000</v>
      </c>
      <c r="G23" s="337">
        <f>G24</f>
        <v>86000</v>
      </c>
      <c r="H23" s="337">
        <v>0</v>
      </c>
      <c r="I23" s="337">
        <v>0</v>
      </c>
      <c r="J23" s="337">
        <v>0</v>
      </c>
      <c r="K23" s="337">
        <v>0</v>
      </c>
      <c r="L23" s="337">
        <v>0</v>
      </c>
      <c r="M23" s="337">
        <v>0</v>
      </c>
    </row>
    <row r="24" spans="1:13" s="51" customFormat="1" ht="12.75">
      <c r="A24" s="307"/>
      <c r="B24" s="308" t="s">
        <v>375</v>
      </c>
      <c r="C24" s="308"/>
      <c r="D24" s="309" t="s">
        <v>376</v>
      </c>
      <c r="E24" s="284">
        <v>117000</v>
      </c>
      <c r="F24" s="151">
        <f>SUM(F25:F26)</f>
        <v>86000</v>
      </c>
      <c r="G24" s="151">
        <f>SUM(G25:G26)</f>
        <v>86000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</row>
    <row r="25" spans="1:13" s="51" customFormat="1" ht="12.75">
      <c r="A25" s="307"/>
      <c r="B25" s="307"/>
      <c r="C25" s="310" t="s">
        <v>377</v>
      </c>
      <c r="D25" s="311" t="s">
        <v>378</v>
      </c>
      <c r="E25" s="285">
        <v>110000</v>
      </c>
      <c r="F25" s="152">
        <v>80000</v>
      </c>
      <c r="G25" s="152">
        <v>80000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</row>
    <row r="26" spans="1:13" s="51" customFormat="1" ht="12.75">
      <c r="A26" s="307"/>
      <c r="B26" s="307"/>
      <c r="C26" s="310" t="s">
        <v>359</v>
      </c>
      <c r="D26" s="311" t="s">
        <v>360</v>
      </c>
      <c r="E26" s="285">
        <v>7000</v>
      </c>
      <c r="F26" s="152">
        <v>6000</v>
      </c>
      <c r="G26" s="152">
        <v>6000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</row>
    <row r="27" spans="1:13" s="51" customFormat="1" ht="12.75">
      <c r="A27" s="332" t="s">
        <v>379</v>
      </c>
      <c r="B27" s="332"/>
      <c r="C27" s="332"/>
      <c r="D27" s="333" t="s">
        <v>380</v>
      </c>
      <c r="E27" s="334">
        <v>2000</v>
      </c>
      <c r="F27" s="338">
        <f>F28</f>
        <v>2000</v>
      </c>
      <c r="G27" s="338">
        <f>G28</f>
        <v>2000</v>
      </c>
      <c r="H27" s="338">
        <v>0</v>
      </c>
      <c r="I27" s="338">
        <v>0</v>
      </c>
      <c r="J27" s="338">
        <v>0</v>
      </c>
      <c r="K27" s="338">
        <v>0</v>
      </c>
      <c r="L27" s="338">
        <v>0</v>
      </c>
      <c r="M27" s="338">
        <v>0</v>
      </c>
    </row>
    <row r="28" spans="1:13" s="51" customFormat="1" ht="12.75">
      <c r="A28" s="307"/>
      <c r="B28" s="308" t="s">
        <v>381</v>
      </c>
      <c r="C28" s="308"/>
      <c r="D28" s="309" t="s">
        <v>273</v>
      </c>
      <c r="E28" s="284">
        <v>2000</v>
      </c>
      <c r="F28" s="151">
        <f>SUM(F29:F30)</f>
        <v>2000</v>
      </c>
      <c r="G28" s="151">
        <f>SUM(G29:G30)</f>
        <v>2000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</row>
    <row r="29" spans="1:13" s="51" customFormat="1" ht="12.75">
      <c r="A29" s="307"/>
      <c r="B29" s="307"/>
      <c r="C29" s="310" t="s">
        <v>369</v>
      </c>
      <c r="D29" s="311" t="s">
        <v>370</v>
      </c>
      <c r="E29" s="285">
        <v>2000</v>
      </c>
      <c r="F29" s="152">
        <v>1000</v>
      </c>
      <c r="G29" s="152">
        <v>1000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</row>
    <row r="30" spans="1:13" s="51" customFormat="1" ht="12.75">
      <c r="A30" s="307"/>
      <c r="B30" s="307"/>
      <c r="C30" s="310" t="s">
        <v>359</v>
      </c>
      <c r="D30" s="311" t="s">
        <v>360</v>
      </c>
      <c r="E30" s="287">
        <v>0</v>
      </c>
      <c r="F30" s="152">
        <v>1000</v>
      </c>
      <c r="G30" s="152">
        <v>1000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</row>
    <row r="31" spans="1:13" s="51" customFormat="1" ht="12.75">
      <c r="A31" s="332" t="s">
        <v>252</v>
      </c>
      <c r="B31" s="332"/>
      <c r="C31" s="332"/>
      <c r="D31" s="333" t="s">
        <v>253</v>
      </c>
      <c r="E31" s="334">
        <v>90000</v>
      </c>
      <c r="F31" s="337">
        <f>F32+F38</f>
        <v>87400</v>
      </c>
      <c r="G31" s="337">
        <f>G32+G38</f>
        <v>67400</v>
      </c>
      <c r="H31" s="337">
        <v>0</v>
      </c>
      <c r="I31" s="337"/>
      <c r="J31" s="337"/>
      <c r="K31" s="337"/>
      <c r="L31" s="337">
        <v>0</v>
      </c>
      <c r="M31" s="337">
        <v>20000</v>
      </c>
    </row>
    <row r="32" spans="1:13" s="51" customFormat="1" ht="25.5">
      <c r="A32" s="307"/>
      <c r="B32" s="308" t="s">
        <v>254</v>
      </c>
      <c r="C32" s="308"/>
      <c r="D32" s="309" t="s">
        <v>255</v>
      </c>
      <c r="E32" s="284">
        <v>32000</v>
      </c>
      <c r="F32" s="151">
        <f>SUM(F33:F37)</f>
        <v>44400</v>
      </c>
      <c r="G32" s="151">
        <f>SUM(G33:G37)</f>
        <v>24400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20000</v>
      </c>
    </row>
    <row r="33" spans="1:13" s="51" customFormat="1" ht="12.75">
      <c r="A33" s="307"/>
      <c r="B33" s="307"/>
      <c r="C33" s="310" t="s">
        <v>369</v>
      </c>
      <c r="D33" s="311" t="s">
        <v>370</v>
      </c>
      <c r="E33" s="285">
        <v>2000</v>
      </c>
      <c r="F33" s="331">
        <v>2500</v>
      </c>
      <c r="G33" s="331">
        <v>2500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</row>
    <row r="34" spans="1:13" s="51" customFormat="1" ht="12.75">
      <c r="A34" s="307"/>
      <c r="B34" s="307"/>
      <c r="C34" s="310" t="s">
        <v>382</v>
      </c>
      <c r="D34" s="311" t="s">
        <v>383</v>
      </c>
      <c r="E34" s="285">
        <v>2000</v>
      </c>
      <c r="F34" s="331">
        <v>2000</v>
      </c>
      <c r="G34" s="331">
        <v>2000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</row>
    <row r="35" spans="1:13" s="51" customFormat="1" ht="12.75">
      <c r="A35" s="307"/>
      <c r="B35" s="307"/>
      <c r="C35" s="310" t="s">
        <v>377</v>
      </c>
      <c r="D35" s="311" t="s">
        <v>378</v>
      </c>
      <c r="E35" s="285">
        <v>23000</v>
      </c>
      <c r="F35" s="331">
        <v>2000</v>
      </c>
      <c r="G35" s="331">
        <v>2000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</row>
    <row r="36" spans="1:13" s="51" customFormat="1" ht="12.75">
      <c r="A36" s="307"/>
      <c r="B36" s="307"/>
      <c r="C36" s="310" t="s">
        <v>359</v>
      </c>
      <c r="D36" s="311" t="s">
        <v>360</v>
      </c>
      <c r="E36" s="285">
        <v>5000</v>
      </c>
      <c r="F36" s="331">
        <v>17900</v>
      </c>
      <c r="G36" s="331">
        <v>17900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</row>
    <row r="37" spans="1:13" s="51" customFormat="1" ht="25.5">
      <c r="A37" s="307"/>
      <c r="B37" s="307"/>
      <c r="C37" s="310" t="s">
        <v>425</v>
      </c>
      <c r="D37" s="311" t="s">
        <v>426</v>
      </c>
      <c r="E37" s="285">
        <v>0</v>
      </c>
      <c r="F37" s="331">
        <v>20000</v>
      </c>
      <c r="G37" s="331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20000</v>
      </c>
    </row>
    <row r="38" spans="1:13" s="51" customFormat="1" ht="12.75">
      <c r="A38" s="307"/>
      <c r="B38" s="308" t="s">
        <v>384</v>
      </c>
      <c r="C38" s="308"/>
      <c r="D38" s="309" t="s">
        <v>273</v>
      </c>
      <c r="E38" s="284">
        <v>58000</v>
      </c>
      <c r="F38" s="151">
        <f>SUM(F39:F42)</f>
        <v>43000</v>
      </c>
      <c r="G38" s="151">
        <f>SUM(G39:G42)</f>
        <v>43000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</row>
    <row r="39" spans="1:13" s="51" customFormat="1" ht="12.75">
      <c r="A39" s="307"/>
      <c r="B39" s="307"/>
      <c r="C39" s="310" t="s">
        <v>369</v>
      </c>
      <c r="D39" s="311" t="s">
        <v>370</v>
      </c>
      <c r="E39" s="285">
        <v>6000</v>
      </c>
      <c r="F39" s="152">
        <v>3000</v>
      </c>
      <c r="G39" s="152">
        <v>3000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</row>
    <row r="40" spans="1:13" s="51" customFormat="1" ht="12.75">
      <c r="A40" s="307"/>
      <c r="B40" s="307"/>
      <c r="C40" s="310" t="s">
        <v>382</v>
      </c>
      <c r="D40" s="311" t="s">
        <v>383</v>
      </c>
      <c r="E40" s="285">
        <v>33000</v>
      </c>
      <c r="F40" s="152">
        <v>33000</v>
      </c>
      <c r="G40" s="152">
        <v>33000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</row>
    <row r="41" spans="1:13" s="51" customFormat="1" ht="12.75">
      <c r="A41" s="307"/>
      <c r="B41" s="307"/>
      <c r="C41" s="310" t="s">
        <v>377</v>
      </c>
      <c r="D41" s="311" t="s">
        <v>378</v>
      </c>
      <c r="E41" s="285">
        <v>12000</v>
      </c>
      <c r="F41" s="152">
        <v>5000</v>
      </c>
      <c r="G41" s="152">
        <v>5000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</row>
    <row r="42" spans="1:13" s="51" customFormat="1" ht="12.75">
      <c r="A42" s="307"/>
      <c r="B42" s="307"/>
      <c r="C42" s="310" t="s">
        <v>359</v>
      </c>
      <c r="D42" s="311" t="s">
        <v>360</v>
      </c>
      <c r="E42" s="285">
        <v>7000</v>
      </c>
      <c r="F42" s="152">
        <v>2000</v>
      </c>
      <c r="G42" s="152">
        <v>2000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</row>
    <row r="43" spans="1:13" s="51" customFormat="1" ht="12.75">
      <c r="A43" s="332" t="s">
        <v>385</v>
      </c>
      <c r="B43" s="332"/>
      <c r="C43" s="332"/>
      <c r="D43" s="333" t="s">
        <v>386</v>
      </c>
      <c r="E43" s="334">
        <v>121859</v>
      </c>
      <c r="F43" s="337">
        <f aca="true" t="shared" si="1" ref="F43:L43">F44+F46+F48</f>
        <v>106000</v>
      </c>
      <c r="G43" s="337">
        <f t="shared" si="1"/>
        <v>106000</v>
      </c>
      <c r="H43" s="337">
        <f t="shared" si="1"/>
        <v>0</v>
      </c>
      <c r="I43" s="337">
        <f t="shared" si="1"/>
        <v>0</v>
      </c>
      <c r="J43" s="337">
        <f t="shared" si="1"/>
        <v>0</v>
      </c>
      <c r="K43" s="337">
        <f t="shared" si="1"/>
        <v>0</v>
      </c>
      <c r="L43" s="337">
        <f t="shared" si="1"/>
        <v>0</v>
      </c>
      <c r="M43" s="337">
        <v>0</v>
      </c>
    </row>
    <row r="44" spans="1:13" s="51" customFormat="1" ht="25.5">
      <c r="A44" s="307"/>
      <c r="B44" s="308" t="s">
        <v>387</v>
      </c>
      <c r="C44" s="308"/>
      <c r="D44" s="309" t="s">
        <v>388</v>
      </c>
      <c r="E44" s="284">
        <v>109459</v>
      </c>
      <c r="F44" s="151">
        <f>SUM(F45)</f>
        <v>80000</v>
      </c>
      <c r="G44" s="151">
        <f>SUM(G45)</f>
        <v>80000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</row>
    <row r="45" spans="1:13" s="51" customFormat="1" ht="12.75">
      <c r="A45" s="307"/>
      <c r="B45" s="307"/>
      <c r="C45" s="310" t="s">
        <v>359</v>
      </c>
      <c r="D45" s="311" t="s">
        <v>360</v>
      </c>
      <c r="E45" s="285">
        <v>109459</v>
      </c>
      <c r="F45" s="152">
        <v>80000</v>
      </c>
      <c r="G45" s="152">
        <v>80000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</row>
    <row r="46" spans="1:13" s="51" customFormat="1" ht="25.5">
      <c r="A46" s="307"/>
      <c r="B46" s="308" t="s">
        <v>389</v>
      </c>
      <c r="C46" s="308"/>
      <c r="D46" s="309" t="s">
        <v>390</v>
      </c>
      <c r="E46" s="284">
        <v>11000</v>
      </c>
      <c r="F46" s="151">
        <f>F47</f>
        <v>25000</v>
      </c>
      <c r="G46" s="151">
        <f>G47</f>
        <v>25000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</row>
    <row r="47" spans="1:13" s="51" customFormat="1" ht="12.75">
      <c r="A47" s="307"/>
      <c r="B47" s="307"/>
      <c r="C47" s="310" t="s">
        <v>359</v>
      </c>
      <c r="D47" s="311" t="s">
        <v>360</v>
      </c>
      <c r="E47" s="285">
        <v>11000</v>
      </c>
      <c r="F47" s="152">
        <v>25000</v>
      </c>
      <c r="G47" s="152">
        <v>25000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</row>
    <row r="48" spans="1:13" s="51" customFormat="1" ht="12.75">
      <c r="A48" s="307"/>
      <c r="B48" s="308" t="s">
        <v>391</v>
      </c>
      <c r="C48" s="308"/>
      <c r="D48" s="309" t="s">
        <v>392</v>
      </c>
      <c r="E48" s="284">
        <v>1400</v>
      </c>
      <c r="F48" s="151">
        <f>SUM(F49:F50)</f>
        <v>1000</v>
      </c>
      <c r="G48" s="151">
        <f>SUM(G49:G50)</f>
        <v>1000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</row>
    <row r="49" spans="1:13" s="51" customFormat="1" ht="12.75">
      <c r="A49" s="307"/>
      <c r="B49" s="307"/>
      <c r="C49" s="310" t="s">
        <v>369</v>
      </c>
      <c r="D49" s="311" t="s">
        <v>370</v>
      </c>
      <c r="E49" s="287">
        <v>400</v>
      </c>
      <c r="F49" s="152">
        <v>500</v>
      </c>
      <c r="G49" s="152">
        <v>500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</row>
    <row r="50" spans="1:13" s="51" customFormat="1" ht="12.75">
      <c r="A50" s="307"/>
      <c r="B50" s="307"/>
      <c r="C50" s="310" t="s">
        <v>359</v>
      </c>
      <c r="D50" s="311" t="s">
        <v>360</v>
      </c>
      <c r="E50" s="285">
        <v>1000</v>
      </c>
      <c r="F50" s="152">
        <v>500</v>
      </c>
      <c r="G50" s="152">
        <v>500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</row>
    <row r="51" spans="1:13" s="51" customFormat="1" ht="12.75">
      <c r="A51" s="332" t="s">
        <v>262</v>
      </c>
      <c r="B51" s="332"/>
      <c r="C51" s="332"/>
      <c r="D51" s="333" t="s">
        <v>263</v>
      </c>
      <c r="E51" s="334">
        <v>1706199</v>
      </c>
      <c r="F51" s="337">
        <f aca="true" t="shared" si="2" ref="F51:M51">F52+F56+F62+F84+F88</f>
        <v>1597545</v>
      </c>
      <c r="G51" s="337">
        <f t="shared" si="2"/>
        <v>1543779</v>
      </c>
      <c r="H51" s="337">
        <f t="shared" si="2"/>
        <v>883549</v>
      </c>
      <c r="I51" s="337">
        <f t="shared" si="2"/>
        <v>154951</v>
      </c>
      <c r="J51" s="337">
        <f t="shared" si="2"/>
        <v>7300</v>
      </c>
      <c r="K51" s="337">
        <f t="shared" si="2"/>
        <v>0</v>
      </c>
      <c r="L51" s="337">
        <f t="shared" si="2"/>
        <v>0</v>
      </c>
      <c r="M51" s="337">
        <f t="shared" si="2"/>
        <v>53766</v>
      </c>
    </row>
    <row r="52" spans="1:13" s="51" customFormat="1" ht="12.75">
      <c r="A52" s="307"/>
      <c r="B52" s="308" t="s">
        <v>264</v>
      </c>
      <c r="C52" s="308"/>
      <c r="D52" s="309" t="s">
        <v>265</v>
      </c>
      <c r="E52" s="284">
        <v>31744</v>
      </c>
      <c r="F52" s="151">
        <f>SUM(F53:F55)</f>
        <v>39150</v>
      </c>
      <c r="G52" s="151">
        <f>SUM(G53:G55)</f>
        <v>39150</v>
      </c>
      <c r="H52" s="151">
        <f>H53</f>
        <v>32279</v>
      </c>
      <c r="I52" s="151">
        <f>SUM(I53:I55)</f>
        <v>6871</v>
      </c>
      <c r="J52" s="151">
        <f>SUM(J53:J55)</f>
        <v>0</v>
      </c>
      <c r="K52" s="151">
        <f>SUM(K53:K55)</f>
        <v>0</v>
      </c>
      <c r="L52" s="151">
        <v>0</v>
      </c>
      <c r="M52" s="151">
        <v>0</v>
      </c>
    </row>
    <row r="53" spans="1:13" s="51" customFormat="1" ht="25.5">
      <c r="A53" s="307"/>
      <c r="B53" s="307"/>
      <c r="C53" s="310" t="s">
        <v>393</v>
      </c>
      <c r="D53" s="311" t="s">
        <v>394</v>
      </c>
      <c r="E53" s="285">
        <v>26552</v>
      </c>
      <c r="F53" s="152">
        <v>32279</v>
      </c>
      <c r="G53" s="152">
        <v>32279</v>
      </c>
      <c r="H53" s="152">
        <v>32279</v>
      </c>
      <c r="I53" s="152"/>
      <c r="J53" s="152">
        <v>0</v>
      </c>
      <c r="K53" s="152">
        <v>0</v>
      </c>
      <c r="L53" s="152">
        <v>0</v>
      </c>
      <c r="M53" s="152">
        <v>0</v>
      </c>
    </row>
    <row r="54" spans="1:13" s="51" customFormat="1" ht="12.75">
      <c r="A54" s="307"/>
      <c r="B54" s="307"/>
      <c r="C54" s="310" t="s">
        <v>395</v>
      </c>
      <c r="D54" s="311" t="s">
        <v>396</v>
      </c>
      <c r="E54" s="285">
        <v>4541</v>
      </c>
      <c r="F54" s="152">
        <v>5912</v>
      </c>
      <c r="G54" s="152">
        <v>5912</v>
      </c>
      <c r="H54" s="152">
        <v>0</v>
      </c>
      <c r="I54" s="152">
        <v>5912</v>
      </c>
      <c r="J54" s="152">
        <v>0</v>
      </c>
      <c r="K54" s="152">
        <v>0</v>
      </c>
      <c r="L54" s="152">
        <v>0</v>
      </c>
      <c r="M54" s="152">
        <v>0</v>
      </c>
    </row>
    <row r="55" spans="1:13" s="51" customFormat="1" ht="12.75">
      <c r="A55" s="307"/>
      <c r="B55" s="307"/>
      <c r="C55" s="310" t="s">
        <v>397</v>
      </c>
      <c r="D55" s="311" t="s">
        <v>398</v>
      </c>
      <c r="E55" s="287">
        <v>651</v>
      </c>
      <c r="F55" s="152">
        <v>959</v>
      </c>
      <c r="G55" s="152">
        <v>959</v>
      </c>
      <c r="H55" s="152">
        <v>0</v>
      </c>
      <c r="I55" s="152">
        <v>959</v>
      </c>
      <c r="J55" s="152">
        <v>0</v>
      </c>
      <c r="K55" s="152">
        <v>0</v>
      </c>
      <c r="L55" s="152">
        <v>0</v>
      </c>
      <c r="M55" s="152">
        <v>0</v>
      </c>
    </row>
    <row r="56" spans="1:13" s="51" customFormat="1" ht="25.5">
      <c r="A56" s="307"/>
      <c r="B56" s="308" t="s">
        <v>399</v>
      </c>
      <c r="C56" s="308"/>
      <c r="D56" s="309" t="s">
        <v>400</v>
      </c>
      <c r="E56" s="284">
        <v>100030</v>
      </c>
      <c r="F56" s="151">
        <f>SUM(F57:F61)</f>
        <v>102700</v>
      </c>
      <c r="G56" s="151">
        <f>SUM(G57:G61)</f>
        <v>102700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</row>
    <row r="57" spans="1:13" s="51" customFormat="1" ht="25.5">
      <c r="A57" s="307"/>
      <c r="B57" s="307"/>
      <c r="C57" s="310" t="s">
        <v>401</v>
      </c>
      <c r="D57" s="311" t="s">
        <v>402</v>
      </c>
      <c r="E57" s="285">
        <v>92030</v>
      </c>
      <c r="F57" s="152">
        <v>94700</v>
      </c>
      <c r="G57" s="152">
        <v>94700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</row>
    <row r="58" spans="1:13" s="51" customFormat="1" ht="12.75">
      <c r="A58" s="307"/>
      <c r="B58" s="307"/>
      <c r="C58" s="310" t="s">
        <v>369</v>
      </c>
      <c r="D58" s="311" t="s">
        <v>370</v>
      </c>
      <c r="E58" s="285">
        <v>5000</v>
      </c>
      <c r="F58" s="152">
        <v>5000</v>
      </c>
      <c r="G58" s="152">
        <v>5000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</row>
    <row r="59" spans="1:13" s="51" customFormat="1" ht="12.75">
      <c r="A59" s="307"/>
      <c r="B59" s="307"/>
      <c r="C59" s="310" t="s">
        <v>403</v>
      </c>
      <c r="D59" s="311" t="s">
        <v>404</v>
      </c>
      <c r="E59" s="285">
        <v>1000</v>
      </c>
      <c r="F59" s="152">
        <v>1000</v>
      </c>
      <c r="G59" s="152">
        <v>1000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</row>
    <row r="60" spans="1:13" s="51" customFormat="1" ht="25.5">
      <c r="A60" s="307"/>
      <c r="B60" s="307"/>
      <c r="C60" s="310" t="s">
        <v>405</v>
      </c>
      <c r="D60" s="311" t="s">
        <v>406</v>
      </c>
      <c r="E60" s="285">
        <v>1000</v>
      </c>
      <c r="F60" s="152">
        <v>1000</v>
      </c>
      <c r="G60" s="152">
        <v>1000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</row>
    <row r="61" spans="1:13" s="51" customFormat="1" ht="38.25">
      <c r="A61" s="307"/>
      <c r="B61" s="307"/>
      <c r="C61" s="310" t="s">
        <v>407</v>
      </c>
      <c r="D61" s="311" t="s">
        <v>408</v>
      </c>
      <c r="E61" s="285">
        <v>1000</v>
      </c>
      <c r="F61" s="152">
        <v>1000</v>
      </c>
      <c r="G61" s="152">
        <v>1000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</row>
    <row r="62" spans="1:15" s="51" customFormat="1" ht="25.5">
      <c r="A62" s="307"/>
      <c r="B62" s="308" t="s">
        <v>268</v>
      </c>
      <c r="C62" s="308"/>
      <c r="D62" s="309" t="s">
        <v>269</v>
      </c>
      <c r="E62" s="284">
        <v>1295943</v>
      </c>
      <c r="F62" s="151">
        <f aca="true" t="shared" si="3" ref="F62:L62">SUM(F63:F83)</f>
        <v>1276320</v>
      </c>
      <c r="G62" s="151">
        <f t="shared" si="3"/>
        <v>1271320</v>
      </c>
      <c r="H62" s="151">
        <f t="shared" si="3"/>
        <v>795270</v>
      </c>
      <c r="I62" s="151">
        <f t="shared" si="3"/>
        <v>138200</v>
      </c>
      <c r="J62" s="151">
        <f t="shared" si="3"/>
        <v>0</v>
      </c>
      <c r="K62" s="151">
        <f t="shared" si="3"/>
        <v>0</v>
      </c>
      <c r="L62" s="151">
        <f t="shared" si="3"/>
        <v>0</v>
      </c>
      <c r="M62" s="446">
        <f>SUM(M63:M83)</f>
        <v>5000</v>
      </c>
      <c r="N62" s="448"/>
      <c r="O62" s="445"/>
    </row>
    <row r="63" spans="1:15" s="51" customFormat="1" ht="25.5">
      <c r="A63" s="307"/>
      <c r="B63" s="307"/>
      <c r="C63" s="310" t="s">
        <v>393</v>
      </c>
      <c r="D63" s="311" t="s">
        <v>394</v>
      </c>
      <c r="E63" s="285">
        <v>755775</v>
      </c>
      <c r="F63" s="152">
        <v>698000</v>
      </c>
      <c r="G63" s="152">
        <v>698000</v>
      </c>
      <c r="H63" s="152">
        <v>698000</v>
      </c>
      <c r="I63" s="152">
        <v>0</v>
      </c>
      <c r="J63" s="152">
        <v>0</v>
      </c>
      <c r="K63" s="152">
        <v>0</v>
      </c>
      <c r="L63" s="152">
        <v>0</v>
      </c>
      <c r="M63" s="447">
        <v>0</v>
      </c>
      <c r="N63" s="449"/>
      <c r="O63" s="445"/>
    </row>
    <row r="64" spans="1:15" s="51" customFormat="1" ht="12.75">
      <c r="A64" s="307"/>
      <c r="B64" s="307"/>
      <c r="C64" s="310" t="s">
        <v>409</v>
      </c>
      <c r="D64" s="311" t="s">
        <v>410</v>
      </c>
      <c r="E64" s="285">
        <v>53331</v>
      </c>
      <c r="F64" s="152">
        <v>65070</v>
      </c>
      <c r="G64" s="152">
        <v>65070</v>
      </c>
      <c r="H64" s="152">
        <v>65070</v>
      </c>
      <c r="I64" s="152">
        <v>0</v>
      </c>
      <c r="J64" s="152">
        <v>0</v>
      </c>
      <c r="K64" s="152">
        <v>0</v>
      </c>
      <c r="L64" s="152">
        <v>0</v>
      </c>
      <c r="M64" s="447">
        <v>0</v>
      </c>
      <c r="N64" s="450"/>
      <c r="O64" s="445"/>
    </row>
    <row r="65" spans="1:15" s="51" customFormat="1" ht="12.75">
      <c r="A65" s="307"/>
      <c r="B65" s="307"/>
      <c r="C65" s="310" t="s">
        <v>395</v>
      </c>
      <c r="D65" s="311" t="s">
        <v>396</v>
      </c>
      <c r="E65" s="285">
        <v>129230</v>
      </c>
      <c r="F65" s="152">
        <v>121000</v>
      </c>
      <c r="G65" s="152">
        <v>121000</v>
      </c>
      <c r="H65" s="152">
        <v>0</v>
      </c>
      <c r="I65" s="152">
        <v>121000</v>
      </c>
      <c r="J65" s="152">
        <v>0</v>
      </c>
      <c r="K65" s="152">
        <v>0</v>
      </c>
      <c r="L65" s="152">
        <v>0</v>
      </c>
      <c r="M65" s="447">
        <v>0</v>
      </c>
      <c r="N65" s="450"/>
      <c r="O65" s="445"/>
    </row>
    <row r="66" spans="1:15" s="51" customFormat="1" ht="12.75">
      <c r="A66" s="307"/>
      <c r="B66" s="307"/>
      <c r="C66" s="310" t="s">
        <v>397</v>
      </c>
      <c r="D66" s="311" t="s">
        <v>398</v>
      </c>
      <c r="E66" s="285">
        <v>18520</v>
      </c>
      <c r="F66" s="152">
        <v>17200</v>
      </c>
      <c r="G66" s="152">
        <v>17200</v>
      </c>
      <c r="H66" s="152">
        <v>0</v>
      </c>
      <c r="I66" s="152">
        <v>17200</v>
      </c>
      <c r="J66" s="152">
        <v>0</v>
      </c>
      <c r="K66" s="152">
        <v>0</v>
      </c>
      <c r="L66" s="152">
        <v>0</v>
      </c>
      <c r="M66" s="447">
        <v>0</v>
      </c>
      <c r="N66" s="450"/>
      <c r="O66" s="445"/>
    </row>
    <row r="67" spans="1:15" s="51" customFormat="1" ht="38.25">
      <c r="A67" s="307"/>
      <c r="B67" s="307"/>
      <c r="C67" s="310" t="s">
        <v>411</v>
      </c>
      <c r="D67" s="311" t="s">
        <v>412</v>
      </c>
      <c r="E67" s="285">
        <v>14500</v>
      </c>
      <c r="F67" s="152">
        <v>14500</v>
      </c>
      <c r="G67" s="152">
        <v>14500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447">
        <v>0</v>
      </c>
      <c r="N67" s="445"/>
      <c r="O67" s="445"/>
    </row>
    <row r="68" spans="1:13" s="51" customFormat="1" ht="12.75">
      <c r="A68" s="307"/>
      <c r="B68" s="307"/>
      <c r="C68" s="310" t="s">
        <v>367</v>
      </c>
      <c r="D68" s="311" t="s">
        <v>368</v>
      </c>
      <c r="E68" s="285">
        <v>32187</v>
      </c>
      <c r="F68" s="152">
        <v>32200</v>
      </c>
      <c r="G68" s="152">
        <v>32200</v>
      </c>
      <c r="H68" s="152">
        <v>32200</v>
      </c>
      <c r="I68" s="152">
        <v>0</v>
      </c>
      <c r="J68" s="152">
        <v>0</v>
      </c>
      <c r="K68" s="152">
        <v>0</v>
      </c>
      <c r="L68" s="152">
        <v>0</v>
      </c>
      <c r="M68" s="152">
        <v>0</v>
      </c>
    </row>
    <row r="69" spans="1:13" s="51" customFormat="1" ht="12.75">
      <c r="A69" s="307"/>
      <c r="B69" s="307"/>
      <c r="C69" s="310" t="s">
        <v>369</v>
      </c>
      <c r="D69" s="311" t="s">
        <v>370</v>
      </c>
      <c r="E69" s="285">
        <v>64000</v>
      </c>
      <c r="F69" s="152">
        <v>65900</v>
      </c>
      <c r="G69" s="152">
        <v>65900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</row>
    <row r="70" spans="1:13" s="51" customFormat="1" ht="12.75">
      <c r="A70" s="307"/>
      <c r="B70" s="307"/>
      <c r="C70" s="310" t="s">
        <v>382</v>
      </c>
      <c r="D70" s="311" t="s">
        <v>383</v>
      </c>
      <c r="E70" s="285">
        <v>21500</v>
      </c>
      <c r="F70" s="152">
        <v>21500</v>
      </c>
      <c r="G70" s="152">
        <v>21500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</row>
    <row r="71" spans="1:13" s="51" customFormat="1" ht="12.75">
      <c r="A71" s="307"/>
      <c r="B71" s="307"/>
      <c r="C71" s="310" t="s">
        <v>377</v>
      </c>
      <c r="D71" s="311" t="s">
        <v>378</v>
      </c>
      <c r="E71" s="285">
        <v>2000</v>
      </c>
      <c r="F71" s="152">
        <v>2000</v>
      </c>
      <c r="G71" s="152">
        <v>2000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0</v>
      </c>
    </row>
    <row r="72" spans="1:13" s="51" customFormat="1" ht="12.75">
      <c r="A72" s="307"/>
      <c r="B72" s="307"/>
      <c r="C72" s="310" t="s">
        <v>413</v>
      </c>
      <c r="D72" s="311" t="s">
        <v>414</v>
      </c>
      <c r="E72" s="285">
        <v>2400</v>
      </c>
      <c r="F72" s="152">
        <v>2400</v>
      </c>
      <c r="G72" s="152">
        <v>2400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</row>
    <row r="73" spans="1:13" s="51" customFormat="1" ht="12.75">
      <c r="A73" s="307"/>
      <c r="B73" s="307"/>
      <c r="C73" s="310" t="s">
        <v>359</v>
      </c>
      <c r="D73" s="311" t="s">
        <v>360</v>
      </c>
      <c r="E73" s="285">
        <v>87500</v>
      </c>
      <c r="F73" s="152">
        <v>115000</v>
      </c>
      <c r="G73" s="152">
        <v>115000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</row>
    <row r="74" spans="1:13" s="51" customFormat="1" ht="12.75">
      <c r="A74" s="307"/>
      <c r="B74" s="307"/>
      <c r="C74" s="310" t="s">
        <v>415</v>
      </c>
      <c r="D74" s="311" t="s">
        <v>416</v>
      </c>
      <c r="E74" s="285">
        <v>14500</v>
      </c>
      <c r="F74" s="152">
        <v>14500</v>
      </c>
      <c r="G74" s="152">
        <v>14500</v>
      </c>
      <c r="H74" s="152">
        <v>0</v>
      </c>
      <c r="I74" s="152">
        <v>0</v>
      </c>
      <c r="J74" s="152">
        <v>0</v>
      </c>
      <c r="K74" s="152">
        <v>0</v>
      </c>
      <c r="L74" s="152">
        <v>0</v>
      </c>
      <c r="M74" s="152">
        <v>0</v>
      </c>
    </row>
    <row r="75" spans="1:13" s="51" customFormat="1" ht="38.25">
      <c r="A75" s="307"/>
      <c r="B75" s="307"/>
      <c r="C75" s="310" t="s">
        <v>417</v>
      </c>
      <c r="D75" s="311" t="s">
        <v>418</v>
      </c>
      <c r="E75" s="285">
        <v>4500</v>
      </c>
      <c r="F75" s="152">
        <v>4500</v>
      </c>
      <c r="G75" s="152">
        <v>4500</v>
      </c>
      <c r="H75" s="152">
        <v>0</v>
      </c>
      <c r="I75" s="152">
        <v>0</v>
      </c>
      <c r="J75" s="152">
        <v>0</v>
      </c>
      <c r="K75" s="152">
        <v>0</v>
      </c>
      <c r="L75" s="152">
        <v>0</v>
      </c>
      <c r="M75" s="152">
        <v>0</v>
      </c>
    </row>
    <row r="76" spans="1:13" s="51" customFormat="1" ht="38.25">
      <c r="A76" s="307"/>
      <c r="B76" s="307"/>
      <c r="C76" s="310" t="s">
        <v>419</v>
      </c>
      <c r="D76" s="311" t="s">
        <v>420</v>
      </c>
      <c r="E76" s="285">
        <v>14600</v>
      </c>
      <c r="F76" s="152">
        <v>14600</v>
      </c>
      <c r="G76" s="152">
        <v>14600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</row>
    <row r="77" spans="1:13" s="51" customFormat="1" ht="12.75">
      <c r="A77" s="307"/>
      <c r="B77" s="307"/>
      <c r="C77" s="310" t="s">
        <v>403</v>
      </c>
      <c r="D77" s="311" t="s">
        <v>404</v>
      </c>
      <c r="E77" s="285">
        <v>29000</v>
      </c>
      <c r="F77" s="152">
        <v>29800</v>
      </c>
      <c r="G77" s="152">
        <v>29800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</row>
    <row r="78" spans="1:13" s="51" customFormat="1" ht="12.75">
      <c r="A78" s="307"/>
      <c r="B78" s="307"/>
      <c r="C78" s="310" t="s">
        <v>371</v>
      </c>
      <c r="D78" s="311" t="s">
        <v>372</v>
      </c>
      <c r="E78" s="285">
        <v>7000</v>
      </c>
      <c r="F78" s="152">
        <v>7000</v>
      </c>
      <c r="G78" s="152">
        <v>7000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</row>
    <row r="79" spans="1:13" s="51" customFormat="1" ht="25.5">
      <c r="A79" s="307"/>
      <c r="B79" s="307"/>
      <c r="C79" s="310" t="s">
        <v>421</v>
      </c>
      <c r="D79" s="311" t="s">
        <v>422</v>
      </c>
      <c r="E79" s="285">
        <v>22400</v>
      </c>
      <c r="F79" s="152">
        <v>23050</v>
      </c>
      <c r="G79" s="152">
        <v>23050</v>
      </c>
      <c r="H79" s="152">
        <v>0</v>
      </c>
      <c r="I79" s="152">
        <v>0</v>
      </c>
      <c r="J79" s="152">
        <v>0</v>
      </c>
      <c r="K79" s="152">
        <v>0</v>
      </c>
      <c r="L79" s="152">
        <v>0</v>
      </c>
      <c r="M79" s="152">
        <v>0</v>
      </c>
    </row>
    <row r="80" spans="1:13" s="51" customFormat="1" ht="25.5">
      <c r="A80" s="307"/>
      <c r="B80" s="307"/>
      <c r="C80" s="310" t="s">
        <v>405</v>
      </c>
      <c r="D80" s="311" t="s">
        <v>406</v>
      </c>
      <c r="E80" s="285">
        <v>9500</v>
      </c>
      <c r="F80" s="152">
        <v>9500</v>
      </c>
      <c r="G80" s="152">
        <v>9500</v>
      </c>
      <c r="H80" s="152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0</v>
      </c>
    </row>
    <row r="81" spans="1:13" s="51" customFormat="1" ht="38.25">
      <c r="A81" s="307"/>
      <c r="B81" s="307"/>
      <c r="C81" s="310" t="s">
        <v>407</v>
      </c>
      <c r="D81" s="311" t="s">
        <v>408</v>
      </c>
      <c r="E81" s="285">
        <v>3500</v>
      </c>
      <c r="F81" s="152">
        <v>3600</v>
      </c>
      <c r="G81" s="152">
        <v>3600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0</v>
      </c>
    </row>
    <row r="82" spans="1:13" s="51" customFormat="1" ht="25.5">
      <c r="A82" s="307"/>
      <c r="B82" s="307"/>
      <c r="C82" s="310" t="s">
        <v>423</v>
      </c>
      <c r="D82" s="311" t="s">
        <v>424</v>
      </c>
      <c r="E82" s="285">
        <v>10000</v>
      </c>
      <c r="F82" s="152">
        <v>10000</v>
      </c>
      <c r="G82" s="152">
        <v>10000</v>
      </c>
      <c r="H82" s="152">
        <v>0</v>
      </c>
      <c r="I82" s="152">
        <v>0</v>
      </c>
      <c r="J82" s="152">
        <v>0</v>
      </c>
      <c r="K82" s="152">
        <v>0</v>
      </c>
      <c r="L82" s="152">
        <v>0</v>
      </c>
      <c r="M82" s="152">
        <v>0</v>
      </c>
    </row>
    <row r="83" spans="1:13" s="51" customFormat="1" ht="25.5">
      <c r="A83" s="307"/>
      <c r="B83" s="307"/>
      <c r="C83" s="310" t="s">
        <v>425</v>
      </c>
      <c r="D83" s="311" t="s">
        <v>426</v>
      </c>
      <c r="E83" s="287">
        <v>0</v>
      </c>
      <c r="F83" s="152">
        <v>5000</v>
      </c>
      <c r="G83" s="152">
        <v>0</v>
      </c>
      <c r="H83" s="152">
        <v>0</v>
      </c>
      <c r="I83" s="152">
        <v>0</v>
      </c>
      <c r="J83" s="152">
        <v>0</v>
      </c>
      <c r="K83" s="152">
        <v>0</v>
      </c>
      <c r="L83" s="152">
        <v>0</v>
      </c>
      <c r="M83" s="152">
        <v>5000</v>
      </c>
    </row>
    <row r="84" spans="1:13" s="51" customFormat="1" ht="25.5">
      <c r="A84" s="307"/>
      <c r="B84" s="308" t="s">
        <v>427</v>
      </c>
      <c r="C84" s="308"/>
      <c r="D84" s="309" t="s">
        <v>428</v>
      </c>
      <c r="E84" s="284">
        <v>17000</v>
      </c>
      <c r="F84" s="151">
        <f aca="true" t="shared" si="4" ref="F84:M84">SUM(F85:F87)</f>
        <v>13300</v>
      </c>
      <c r="G84" s="151">
        <f t="shared" si="4"/>
        <v>13300</v>
      </c>
      <c r="H84" s="151">
        <f t="shared" si="4"/>
        <v>0</v>
      </c>
      <c r="I84" s="151">
        <f t="shared" si="4"/>
        <v>0</v>
      </c>
      <c r="J84" s="151">
        <f t="shared" si="4"/>
        <v>7300</v>
      </c>
      <c r="K84" s="151">
        <f t="shared" si="4"/>
        <v>0</v>
      </c>
      <c r="L84" s="151">
        <f t="shared" si="4"/>
        <v>0</v>
      </c>
      <c r="M84" s="151">
        <f t="shared" si="4"/>
        <v>0</v>
      </c>
    </row>
    <row r="85" spans="1:13" s="51" customFormat="1" ht="63.75">
      <c r="A85" s="307"/>
      <c r="B85" s="307"/>
      <c r="C85" s="310" t="s">
        <v>429</v>
      </c>
      <c r="D85" s="311" t="s">
        <v>430</v>
      </c>
      <c r="E85" s="285">
        <v>7000</v>
      </c>
      <c r="F85" s="152">
        <v>7300</v>
      </c>
      <c r="G85" s="152">
        <v>7300</v>
      </c>
      <c r="H85" s="152">
        <v>0</v>
      </c>
      <c r="I85" s="152">
        <v>0</v>
      </c>
      <c r="J85" s="152">
        <v>7300</v>
      </c>
      <c r="K85" s="152">
        <v>0</v>
      </c>
      <c r="L85" s="152">
        <v>0</v>
      </c>
      <c r="M85" s="152">
        <v>0</v>
      </c>
    </row>
    <row r="86" spans="1:13" s="51" customFormat="1" ht="12.75">
      <c r="A86" s="307"/>
      <c r="B86" s="307"/>
      <c r="C86" s="310" t="s">
        <v>369</v>
      </c>
      <c r="D86" s="311" t="s">
        <v>370</v>
      </c>
      <c r="E86" s="285">
        <v>3000</v>
      </c>
      <c r="F86" s="152">
        <v>3000</v>
      </c>
      <c r="G86" s="152">
        <v>3000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</row>
    <row r="87" spans="1:13" s="51" customFormat="1" ht="12.75">
      <c r="A87" s="307"/>
      <c r="B87" s="307"/>
      <c r="C87" s="310" t="s">
        <v>359</v>
      </c>
      <c r="D87" s="311" t="s">
        <v>360</v>
      </c>
      <c r="E87" s="285">
        <v>7000</v>
      </c>
      <c r="F87" s="152">
        <v>3000</v>
      </c>
      <c r="G87" s="152">
        <v>3000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</row>
    <row r="88" spans="1:13" s="51" customFormat="1" ht="12.75">
      <c r="A88" s="307"/>
      <c r="B88" s="308" t="s">
        <v>272</v>
      </c>
      <c r="C88" s="308"/>
      <c r="D88" s="309" t="s">
        <v>273</v>
      </c>
      <c r="E88" s="284">
        <v>261482</v>
      </c>
      <c r="F88" s="151">
        <f>SUM(F89:F99)</f>
        <v>166075</v>
      </c>
      <c r="G88" s="151">
        <f>SUM(G89:G99)</f>
        <v>117309</v>
      </c>
      <c r="H88" s="151">
        <f>SUM(H90:H98)</f>
        <v>56000</v>
      </c>
      <c r="I88" s="151">
        <f>SUM(I90:I98)</f>
        <v>9880</v>
      </c>
      <c r="J88" s="151">
        <f>SUM(J90:J98)</f>
        <v>0</v>
      </c>
      <c r="K88" s="151">
        <f>SUM(K90:K98)</f>
        <v>0</v>
      </c>
      <c r="L88" s="151">
        <f>SUM(L90:L98)</f>
        <v>0</v>
      </c>
      <c r="M88" s="151">
        <f>SUM(M89:M99)</f>
        <v>48766</v>
      </c>
    </row>
    <row r="89" spans="1:13" s="51" customFormat="1" ht="38.25">
      <c r="A89" s="307"/>
      <c r="B89" s="313"/>
      <c r="C89" s="314" t="s">
        <v>508</v>
      </c>
      <c r="D89" s="315" t="s">
        <v>570</v>
      </c>
      <c r="E89" s="288">
        <v>0</v>
      </c>
      <c r="F89" s="289">
        <v>8429</v>
      </c>
      <c r="G89" s="289">
        <v>8429</v>
      </c>
      <c r="H89" s="289">
        <v>0</v>
      </c>
      <c r="I89" s="289">
        <v>0</v>
      </c>
      <c r="J89" s="289">
        <v>0</v>
      </c>
      <c r="K89" s="289">
        <v>0</v>
      </c>
      <c r="L89" s="289">
        <v>0</v>
      </c>
      <c r="M89" s="289">
        <v>0</v>
      </c>
    </row>
    <row r="90" spans="1:13" s="51" customFormat="1" ht="25.5">
      <c r="A90" s="307"/>
      <c r="B90" s="307"/>
      <c r="C90" s="310" t="s">
        <v>401</v>
      </c>
      <c r="D90" s="311" t="s">
        <v>402</v>
      </c>
      <c r="E90" s="285">
        <v>19200</v>
      </c>
      <c r="F90" s="152">
        <v>20000</v>
      </c>
      <c r="G90" s="152">
        <v>20000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</row>
    <row r="91" spans="1:13" s="51" customFormat="1" ht="25.5">
      <c r="A91" s="307"/>
      <c r="B91" s="307"/>
      <c r="C91" s="310" t="s">
        <v>393</v>
      </c>
      <c r="D91" s="311" t="s">
        <v>394</v>
      </c>
      <c r="E91" s="285">
        <v>153090</v>
      </c>
      <c r="F91" s="152">
        <v>56000</v>
      </c>
      <c r="G91" s="152">
        <v>56000</v>
      </c>
      <c r="H91" s="152">
        <v>56000</v>
      </c>
      <c r="I91" s="152">
        <v>0</v>
      </c>
      <c r="J91" s="152">
        <v>0</v>
      </c>
      <c r="K91" s="152">
        <v>0</v>
      </c>
      <c r="L91" s="152">
        <v>0</v>
      </c>
      <c r="M91" s="152">
        <v>0</v>
      </c>
    </row>
    <row r="92" spans="1:13" s="51" customFormat="1" ht="12.75">
      <c r="A92" s="307"/>
      <c r="B92" s="307"/>
      <c r="C92" s="310" t="s">
        <v>395</v>
      </c>
      <c r="D92" s="311" t="s">
        <v>396</v>
      </c>
      <c r="E92" s="285">
        <v>22200</v>
      </c>
      <c r="F92" s="152">
        <v>8500</v>
      </c>
      <c r="G92" s="152">
        <v>8500</v>
      </c>
      <c r="H92" s="152">
        <v>0</v>
      </c>
      <c r="I92" s="152">
        <v>8500</v>
      </c>
      <c r="J92" s="152">
        <v>0</v>
      </c>
      <c r="K92" s="152">
        <v>0</v>
      </c>
      <c r="L92" s="152">
        <v>0</v>
      </c>
      <c r="M92" s="152">
        <v>0</v>
      </c>
    </row>
    <row r="93" spans="1:13" s="51" customFormat="1" ht="12.75">
      <c r="A93" s="307"/>
      <c r="B93" s="307"/>
      <c r="C93" s="310" t="s">
        <v>397</v>
      </c>
      <c r="D93" s="311" t="s">
        <v>398</v>
      </c>
      <c r="E93" s="285">
        <v>3820</v>
      </c>
      <c r="F93" s="152">
        <v>1380</v>
      </c>
      <c r="G93" s="152">
        <v>1380</v>
      </c>
      <c r="H93" s="152">
        <v>0</v>
      </c>
      <c r="I93" s="152">
        <v>1380</v>
      </c>
      <c r="J93" s="152">
        <v>0</v>
      </c>
      <c r="K93" s="152">
        <v>0</v>
      </c>
      <c r="L93" s="152">
        <v>0</v>
      </c>
      <c r="M93" s="152">
        <v>0</v>
      </c>
    </row>
    <row r="94" spans="1:13" s="51" customFormat="1" ht="12.75">
      <c r="A94" s="307"/>
      <c r="B94" s="307"/>
      <c r="C94" s="310" t="s">
        <v>369</v>
      </c>
      <c r="D94" s="311" t="s">
        <v>370</v>
      </c>
      <c r="E94" s="285">
        <v>11544</v>
      </c>
      <c r="F94" s="152">
        <v>3000</v>
      </c>
      <c r="G94" s="152">
        <v>3000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</row>
    <row r="95" spans="1:13" s="51" customFormat="1" ht="12.75">
      <c r="A95" s="307"/>
      <c r="B95" s="307"/>
      <c r="C95" s="310" t="s">
        <v>377</v>
      </c>
      <c r="D95" s="311" t="s">
        <v>378</v>
      </c>
      <c r="E95" s="287">
        <v>0</v>
      </c>
      <c r="F95" s="152">
        <v>2000</v>
      </c>
      <c r="G95" s="152">
        <v>2000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</row>
    <row r="96" spans="1:13" s="51" customFormat="1" ht="12.75">
      <c r="A96" s="307"/>
      <c r="B96" s="307"/>
      <c r="C96" s="310" t="s">
        <v>413</v>
      </c>
      <c r="D96" s="311" t="s">
        <v>414</v>
      </c>
      <c r="E96" s="287">
        <v>210</v>
      </c>
      <c r="F96" s="152">
        <v>500</v>
      </c>
      <c r="G96" s="152">
        <v>500</v>
      </c>
      <c r="H96" s="152">
        <v>0</v>
      </c>
      <c r="I96" s="152">
        <v>0</v>
      </c>
      <c r="J96" s="152">
        <v>0</v>
      </c>
      <c r="K96" s="152">
        <v>0</v>
      </c>
      <c r="L96" s="152">
        <v>0</v>
      </c>
      <c r="M96" s="152">
        <v>0</v>
      </c>
    </row>
    <row r="97" spans="1:13" s="51" customFormat="1" ht="12.75">
      <c r="A97" s="307"/>
      <c r="B97" s="307"/>
      <c r="C97" s="310" t="s">
        <v>359</v>
      </c>
      <c r="D97" s="311" t="s">
        <v>360</v>
      </c>
      <c r="E97" s="285">
        <v>27000</v>
      </c>
      <c r="F97" s="152">
        <v>6000</v>
      </c>
      <c r="G97" s="152">
        <v>6000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</row>
    <row r="98" spans="1:13" s="51" customFormat="1" ht="12.75">
      <c r="A98" s="307"/>
      <c r="B98" s="307"/>
      <c r="C98" s="310" t="s">
        <v>371</v>
      </c>
      <c r="D98" s="311" t="s">
        <v>372</v>
      </c>
      <c r="E98" s="285">
        <v>24418</v>
      </c>
      <c r="F98" s="152">
        <v>11500</v>
      </c>
      <c r="G98" s="152">
        <v>11500</v>
      </c>
      <c r="H98" s="152">
        <v>0</v>
      </c>
      <c r="I98" s="152">
        <v>0</v>
      </c>
      <c r="J98" s="152">
        <v>0</v>
      </c>
      <c r="K98" s="152">
        <v>0</v>
      </c>
      <c r="L98" s="152">
        <v>0</v>
      </c>
      <c r="M98" s="152">
        <v>0</v>
      </c>
    </row>
    <row r="99" spans="1:13" s="51" customFormat="1" ht="38.25">
      <c r="A99" s="307"/>
      <c r="B99" s="307"/>
      <c r="C99" s="310" t="s">
        <v>571</v>
      </c>
      <c r="D99" s="311" t="s">
        <v>572</v>
      </c>
      <c r="E99" s="285">
        <v>0</v>
      </c>
      <c r="F99" s="152">
        <v>48766</v>
      </c>
      <c r="G99" s="152">
        <v>0</v>
      </c>
      <c r="H99" s="152">
        <v>0</v>
      </c>
      <c r="I99" s="152">
        <v>0</v>
      </c>
      <c r="J99" s="152">
        <v>0</v>
      </c>
      <c r="K99" s="152">
        <v>0</v>
      </c>
      <c r="L99" s="152">
        <v>0</v>
      </c>
      <c r="M99" s="152">
        <v>48766</v>
      </c>
    </row>
    <row r="100" spans="1:13" s="51" customFormat="1" ht="38.25">
      <c r="A100" s="332" t="s">
        <v>336</v>
      </c>
      <c r="B100" s="332"/>
      <c r="C100" s="332"/>
      <c r="D100" s="333" t="s">
        <v>431</v>
      </c>
      <c r="E100" s="339">
        <v>800</v>
      </c>
      <c r="F100" s="337">
        <v>800</v>
      </c>
      <c r="G100" s="337">
        <v>800</v>
      </c>
      <c r="H100" s="337">
        <v>0</v>
      </c>
      <c r="I100" s="337">
        <v>0</v>
      </c>
      <c r="J100" s="337">
        <v>0</v>
      </c>
      <c r="K100" s="337">
        <v>0</v>
      </c>
      <c r="L100" s="337">
        <v>0</v>
      </c>
      <c r="M100" s="337">
        <v>0</v>
      </c>
    </row>
    <row r="101" spans="1:13" s="51" customFormat="1" ht="25.5">
      <c r="A101" s="307"/>
      <c r="B101" s="308" t="s">
        <v>337</v>
      </c>
      <c r="C101" s="308"/>
      <c r="D101" s="309" t="s">
        <v>432</v>
      </c>
      <c r="E101" s="290">
        <v>800</v>
      </c>
      <c r="F101" s="151">
        <v>800</v>
      </c>
      <c r="G101" s="151">
        <v>800</v>
      </c>
      <c r="H101" s="151">
        <v>0</v>
      </c>
      <c r="I101" s="151">
        <v>0</v>
      </c>
      <c r="J101" s="151">
        <v>0</v>
      </c>
      <c r="K101" s="151">
        <v>0</v>
      </c>
      <c r="L101" s="151">
        <v>0</v>
      </c>
      <c r="M101" s="151">
        <v>0</v>
      </c>
    </row>
    <row r="102" spans="1:13" s="51" customFormat="1" ht="12.75">
      <c r="A102" s="307"/>
      <c r="B102" s="307"/>
      <c r="C102" s="310" t="s">
        <v>369</v>
      </c>
      <c r="D102" s="311" t="s">
        <v>370</v>
      </c>
      <c r="E102" s="287">
        <v>800</v>
      </c>
      <c r="F102" s="152">
        <v>800</v>
      </c>
      <c r="G102" s="152">
        <v>800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0</v>
      </c>
    </row>
    <row r="103" spans="1:13" s="51" customFormat="1" ht="25.5">
      <c r="A103" s="332" t="s">
        <v>338</v>
      </c>
      <c r="B103" s="332"/>
      <c r="C103" s="332"/>
      <c r="D103" s="333" t="s">
        <v>357</v>
      </c>
      <c r="E103" s="334">
        <v>172262</v>
      </c>
      <c r="F103" s="338">
        <f aca="true" t="shared" si="5" ref="F103:M103">F104+F119+F121</f>
        <v>148760</v>
      </c>
      <c r="G103" s="338">
        <f t="shared" si="5"/>
        <v>118760</v>
      </c>
      <c r="H103" s="338">
        <f t="shared" si="5"/>
        <v>31040</v>
      </c>
      <c r="I103" s="338">
        <f t="shared" si="5"/>
        <v>5870</v>
      </c>
      <c r="J103" s="338">
        <f t="shared" si="5"/>
        <v>0</v>
      </c>
      <c r="K103" s="338">
        <f t="shared" si="5"/>
        <v>0</v>
      </c>
      <c r="L103" s="338">
        <f t="shared" si="5"/>
        <v>0</v>
      </c>
      <c r="M103" s="338">
        <f t="shared" si="5"/>
        <v>30000</v>
      </c>
    </row>
    <row r="104" spans="1:13" s="51" customFormat="1" ht="12.75">
      <c r="A104" s="307"/>
      <c r="B104" s="308" t="s">
        <v>433</v>
      </c>
      <c r="C104" s="308"/>
      <c r="D104" s="309" t="s">
        <v>434</v>
      </c>
      <c r="E104" s="284">
        <v>102762</v>
      </c>
      <c r="F104" s="151">
        <f aca="true" t="shared" si="6" ref="F104:M104">SUM(F105:F118)</f>
        <v>99760</v>
      </c>
      <c r="G104" s="151">
        <f t="shared" si="6"/>
        <v>99760</v>
      </c>
      <c r="H104" s="151">
        <f t="shared" si="6"/>
        <v>31040</v>
      </c>
      <c r="I104" s="151">
        <f t="shared" si="6"/>
        <v>5870</v>
      </c>
      <c r="J104" s="151">
        <f t="shared" si="6"/>
        <v>0</v>
      </c>
      <c r="K104" s="151">
        <f t="shared" si="6"/>
        <v>0</v>
      </c>
      <c r="L104" s="151">
        <f t="shared" si="6"/>
        <v>0</v>
      </c>
      <c r="M104" s="151">
        <f t="shared" si="6"/>
        <v>0</v>
      </c>
    </row>
    <row r="105" spans="1:13" s="51" customFormat="1" ht="25.5">
      <c r="A105" s="307"/>
      <c r="B105" s="307"/>
      <c r="C105" s="310" t="s">
        <v>401</v>
      </c>
      <c r="D105" s="311" t="s">
        <v>402</v>
      </c>
      <c r="E105" s="285">
        <v>11000</v>
      </c>
      <c r="F105" s="152">
        <v>11000</v>
      </c>
      <c r="G105" s="152">
        <v>11000</v>
      </c>
      <c r="H105" s="152">
        <v>0</v>
      </c>
      <c r="I105" s="152">
        <v>0</v>
      </c>
      <c r="J105" s="152">
        <v>0</v>
      </c>
      <c r="K105" s="152">
        <v>0</v>
      </c>
      <c r="L105" s="152">
        <v>0</v>
      </c>
      <c r="M105" s="152">
        <v>0</v>
      </c>
    </row>
    <row r="106" spans="1:13" s="51" customFormat="1" ht="25.5">
      <c r="A106" s="307"/>
      <c r="B106" s="307"/>
      <c r="C106" s="310" t="s">
        <v>393</v>
      </c>
      <c r="D106" s="311" t="s">
        <v>394</v>
      </c>
      <c r="E106" s="285">
        <v>24000</v>
      </c>
      <c r="F106" s="152">
        <v>24000</v>
      </c>
      <c r="G106" s="152">
        <v>24000</v>
      </c>
      <c r="H106" s="152">
        <v>24000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</row>
    <row r="107" spans="1:13" s="51" customFormat="1" ht="12.75">
      <c r="A107" s="307"/>
      <c r="B107" s="307"/>
      <c r="C107" s="310" t="s">
        <v>409</v>
      </c>
      <c r="D107" s="311" t="s">
        <v>410</v>
      </c>
      <c r="E107" s="285">
        <v>2851</v>
      </c>
      <c r="F107" s="152">
        <v>2040</v>
      </c>
      <c r="G107" s="152">
        <v>2040</v>
      </c>
      <c r="H107" s="152">
        <v>2040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</row>
    <row r="108" spans="1:13" s="51" customFormat="1" ht="12.75">
      <c r="A108" s="307"/>
      <c r="B108" s="307"/>
      <c r="C108" s="310" t="s">
        <v>395</v>
      </c>
      <c r="D108" s="311" t="s">
        <v>396</v>
      </c>
      <c r="E108" s="285">
        <v>5130</v>
      </c>
      <c r="F108" s="152">
        <v>5130</v>
      </c>
      <c r="G108" s="152">
        <v>5130</v>
      </c>
      <c r="H108" s="152">
        <v>0</v>
      </c>
      <c r="I108" s="152">
        <v>5130</v>
      </c>
      <c r="J108" s="152">
        <v>0</v>
      </c>
      <c r="K108" s="152">
        <v>0</v>
      </c>
      <c r="L108" s="152">
        <v>0</v>
      </c>
      <c r="M108" s="152">
        <v>0</v>
      </c>
    </row>
    <row r="109" spans="1:13" s="51" customFormat="1" ht="12.75">
      <c r="A109" s="307"/>
      <c r="B109" s="307"/>
      <c r="C109" s="310" t="s">
        <v>397</v>
      </c>
      <c r="D109" s="311" t="s">
        <v>398</v>
      </c>
      <c r="E109" s="287">
        <v>735</v>
      </c>
      <c r="F109" s="152">
        <v>740</v>
      </c>
      <c r="G109" s="152">
        <v>740</v>
      </c>
      <c r="H109" s="152">
        <v>0</v>
      </c>
      <c r="I109" s="152">
        <v>740</v>
      </c>
      <c r="J109" s="152">
        <v>0</v>
      </c>
      <c r="K109" s="152">
        <v>0</v>
      </c>
      <c r="L109" s="152">
        <v>0</v>
      </c>
      <c r="M109" s="152">
        <v>0</v>
      </c>
    </row>
    <row r="110" spans="1:13" s="51" customFormat="1" ht="12.75">
      <c r="A110" s="307"/>
      <c r="B110" s="307"/>
      <c r="C110" s="310" t="s">
        <v>367</v>
      </c>
      <c r="D110" s="311" t="s">
        <v>368</v>
      </c>
      <c r="E110" s="285">
        <v>5000</v>
      </c>
      <c r="F110" s="152">
        <v>5000</v>
      </c>
      <c r="G110" s="152">
        <v>5000</v>
      </c>
      <c r="H110" s="152">
        <v>5000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</row>
    <row r="111" spans="1:13" s="51" customFormat="1" ht="12.75">
      <c r="A111" s="307"/>
      <c r="B111" s="307"/>
      <c r="C111" s="310" t="s">
        <v>369</v>
      </c>
      <c r="D111" s="311" t="s">
        <v>370</v>
      </c>
      <c r="E111" s="285">
        <v>27746</v>
      </c>
      <c r="F111" s="152">
        <v>28550</v>
      </c>
      <c r="G111" s="152">
        <v>28550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</row>
    <row r="112" spans="1:13" s="51" customFormat="1" ht="12.75">
      <c r="A112" s="307"/>
      <c r="B112" s="307"/>
      <c r="C112" s="310" t="s">
        <v>382</v>
      </c>
      <c r="D112" s="311" t="s">
        <v>383</v>
      </c>
      <c r="E112" s="285">
        <v>10458</v>
      </c>
      <c r="F112" s="152">
        <v>10500</v>
      </c>
      <c r="G112" s="152">
        <v>10500</v>
      </c>
      <c r="H112" s="152">
        <v>0</v>
      </c>
      <c r="I112" s="152">
        <v>0</v>
      </c>
      <c r="J112" s="152">
        <v>0</v>
      </c>
      <c r="K112" s="152">
        <v>0</v>
      </c>
      <c r="L112" s="152">
        <v>0</v>
      </c>
      <c r="M112" s="152">
        <v>0</v>
      </c>
    </row>
    <row r="113" spans="1:13" s="51" customFormat="1" ht="12.75">
      <c r="A113" s="307"/>
      <c r="B113" s="307"/>
      <c r="C113" s="310" t="s">
        <v>377</v>
      </c>
      <c r="D113" s="311" t="s">
        <v>378</v>
      </c>
      <c r="E113" s="285">
        <v>5000</v>
      </c>
      <c r="F113" s="152">
        <v>2000</v>
      </c>
      <c r="G113" s="152">
        <v>2000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0</v>
      </c>
    </row>
    <row r="114" spans="1:13" s="51" customFormat="1" ht="12.75">
      <c r="A114" s="307"/>
      <c r="B114" s="307"/>
      <c r="C114" s="310" t="s">
        <v>359</v>
      </c>
      <c r="D114" s="311" t="s">
        <v>360</v>
      </c>
      <c r="E114" s="285">
        <v>6500</v>
      </c>
      <c r="F114" s="152">
        <v>4000</v>
      </c>
      <c r="G114" s="152">
        <v>4000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0</v>
      </c>
    </row>
    <row r="115" spans="1:13" s="51" customFormat="1" ht="12.75">
      <c r="A115" s="307"/>
      <c r="B115" s="307"/>
      <c r="C115" s="310" t="s">
        <v>415</v>
      </c>
      <c r="D115" s="311" t="s">
        <v>416</v>
      </c>
      <c r="E115" s="287">
        <v>500</v>
      </c>
      <c r="F115" s="152">
        <v>1000</v>
      </c>
      <c r="G115" s="152">
        <v>1000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</row>
    <row r="116" spans="1:13" s="51" customFormat="1" ht="38.25">
      <c r="A116" s="307"/>
      <c r="B116" s="307"/>
      <c r="C116" s="310" t="s">
        <v>417</v>
      </c>
      <c r="D116" s="311" t="s">
        <v>418</v>
      </c>
      <c r="E116" s="285">
        <v>1200</v>
      </c>
      <c r="F116" s="152">
        <v>1200</v>
      </c>
      <c r="G116" s="152">
        <v>1200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</row>
    <row r="117" spans="1:13" s="51" customFormat="1" ht="12.75">
      <c r="A117" s="307"/>
      <c r="B117" s="307"/>
      <c r="C117" s="310" t="s">
        <v>371</v>
      </c>
      <c r="D117" s="311" t="s">
        <v>372</v>
      </c>
      <c r="E117" s="285">
        <v>2042</v>
      </c>
      <c r="F117" s="291">
        <v>4000</v>
      </c>
      <c r="G117" s="291">
        <v>4000</v>
      </c>
      <c r="H117" s="291">
        <v>0</v>
      </c>
      <c r="I117" s="291">
        <v>0</v>
      </c>
      <c r="J117" s="291">
        <v>0</v>
      </c>
      <c r="K117" s="291">
        <v>0</v>
      </c>
      <c r="L117" s="291">
        <v>0</v>
      </c>
      <c r="M117" s="291">
        <v>0</v>
      </c>
    </row>
    <row r="118" spans="1:13" s="51" customFormat="1" ht="25.5">
      <c r="A118" s="307"/>
      <c r="B118" s="307"/>
      <c r="C118" s="310" t="s">
        <v>405</v>
      </c>
      <c r="D118" s="311" t="s">
        <v>406</v>
      </c>
      <c r="E118" s="287">
        <v>600</v>
      </c>
      <c r="F118" s="291">
        <v>600</v>
      </c>
      <c r="G118" s="291">
        <v>600</v>
      </c>
      <c r="H118" s="291">
        <v>0</v>
      </c>
      <c r="I118" s="291">
        <v>0</v>
      </c>
      <c r="J118" s="291">
        <v>0</v>
      </c>
      <c r="K118" s="291">
        <v>0</v>
      </c>
      <c r="L118" s="291">
        <v>0</v>
      </c>
      <c r="M118" s="291">
        <v>0</v>
      </c>
    </row>
    <row r="119" spans="1:13" s="51" customFormat="1" ht="12.75">
      <c r="A119" s="307"/>
      <c r="B119" s="308" t="s">
        <v>339</v>
      </c>
      <c r="C119" s="308"/>
      <c r="D119" s="309" t="s">
        <v>358</v>
      </c>
      <c r="E119" s="290">
        <v>500</v>
      </c>
      <c r="F119" s="292">
        <v>500</v>
      </c>
      <c r="G119" s="292">
        <v>500</v>
      </c>
      <c r="H119" s="292">
        <v>0</v>
      </c>
      <c r="I119" s="292">
        <v>0</v>
      </c>
      <c r="J119" s="292">
        <v>0</v>
      </c>
      <c r="K119" s="292">
        <v>0</v>
      </c>
      <c r="L119" s="292">
        <v>0</v>
      </c>
      <c r="M119" s="292">
        <v>0</v>
      </c>
    </row>
    <row r="120" spans="1:13" s="51" customFormat="1" ht="12.75">
      <c r="A120" s="307"/>
      <c r="B120" s="307"/>
      <c r="C120" s="310" t="s">
        <v>369</v>
      </c>
      <c r="D120" s="311" t="s">
        <v>370</v>
      </c>
      <c r="E120" s="287">
        <v>500</v>
      </c>
      <c r="F120" s="291">
        <v>500</v>
      </c>
      <c r="G120" s="291">
        <v>500</v>
      </c>
      <c r="H120" s="291">
        <v>0</v>
      </c>
      <c r="I120" s="291">
        <v>0</v>
      </c>
      <c r="J120" s="291">
        <v>0</v>
      </c>
      <c r="K120" s="291">
        <v>0</v>
      </c>
      <c r="L120" s="291">
        <v>0</v>
      </c>
      <c r="M120" s="291">
        <v>0</v>
      </c>
    </row>
    <row r="121" spans="1:13" s="51" customFormat="1" ht="12.75">
      <c r="A121" s="307"/>
      <c r="B121" s="308" t="s">
        <v>435</v>
      </c>
      <c r="C121" s="308"/>
      <c r="D121" s="309" t="s">
        <v>436</v>
      </c>
      <c r="E121" s="284">
        <v>69000</v>
      </c>
      <c r="F121" s="292">
        <f aca="true" t="shared" si="7" ref="F121:L121">SUM(F122:F127)</f>
        <v>48500</v>
      </c>
      <c r="G121" s="292">
        <f t="shared" si="7"/>
        <v>18500</v>
      </c>
      <c r="H121" s="292">
        <f t="shared" si="7"/>
        <v>0</v>
      </c>
      <c r="I121" s="292">
        <f t="shared" si="7"/>
        <v>0</v>
      </c>
      <c r="J121" s="292">
        <f t="shared" si="7"/>
        <v>0</v>
      </c>
      <c r="K121" s="292">
        <f t="shared" si="7"/>
        <v>0</v>
      </c>
      <c r="L121" s="292">
        <f t="shared" si="7"/>
        <v>0</v>
      </c>
      <c r="M121" s="292">
        <f>SUM(M122:M127)</f>
        <v>30000</v>
      </c>
    </row>
    <row r="122" spans="1:13" s="51" customFormat="1" ht="12.75">
      <c r="A122" s="307"/>
      <c r="B122" s="307"/>
      <c r="C122" s="310" t="s">
        <v>369</v>
      </c>
      <c r="D122" s="311" t="s">
        <v>370</v>
      </c>
      <c r="E122" s="285">
        <v>11000</v>
      </c>
      <c r="F122" s="291">
        <v>11000</v>
      </c>
      <c r="G122" s="291">
        <v>11000</v>
      </c>
      <c r="H122" s="291">
        <v>0</v>
      </c>
      <c r="I122" s="291">
        <v>0</v>
      </c>
      <c r="J122" s="291">
        <v>0</v>
      </c>
      <c r="K122" s="291">
        <v>0</v>
      </c>
      <c r="L122" s="291">
        <v>0</v>
      </c>
      <c r="M122" s="291">
        <v>0</v>
      </c>
    </row>
    <row r="123" spans="1:13" s="51" customFormat="1" ht="12.75">
      <c r="A123" s="307"/>
      <c r="B123" s="307"/>
      <c r="C123" s="310" t="s">
        <v>377</v>
      </c>
      <c r="D123" s="311" t="s">
        <v>378</v>
      </c>
      <c r="E123" s="285">
        <v>0</v>
      </c>
      <c r="F123" s="291">
        <v>3500</v>
      </c>
      <c r="G123" s="291">
        <v>3500</v>
      </c>
      <c r="H123" s="291">
        <v>0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</row>
    <row r="124" spans="1:13" s="51" customFormat="1" ht="12.75">
      <c r="A124" s="307"/>
      <c r="B124" s="307"/>
      <c r="C124" s="310" t="s">
        <v>359</v>
      </c>
      <c r="D124" s="311" t="s">
        <v>360</v>
      </c>
      <c r="E124" s="285">
        <v>7000</v>
      </c>
      <c r="F124" s="291">
        <v>1000</v>
      </c>
      <c r="G124" s="291">
        <v>1000</v>
      </c>
      <c r="H124" s="291">
        <v>0</v>
      </c>
      <c r="I124" s="291">
        <v>0</v>
      </c>
      <c r="J124" s="291">
        <v>0</v>
      </c>
      <c r="K124" s="291">
        <v>0</v>
      </c>
      <c r="L124" s="291">
        <v>0</v>
      </c>
      <c r="M124" s="291">
        <v>0</v>
      </c>
    </row>
    <row r="125" spans="1:13" s="51" customFormat="1" ht="38.25">
      <c r="A125" s="307"/>
      <c r="B125" s="307"/>
      <c r="C125" s="310" t="s">
        <v>419</v>
      </c>
      <c r="D125" s="311" t="s">
        <v>420</v>
      </c>
      <c r="E125" s="285">
        <v>1000</v>
      </c>
      <c r="F125" s="291">
        <v>1000</v>
      </c>
      <c r="G125" s="291">
        <v>1000</v>
      </c>
      <c r="H125" s="291">
        <v>0</v>
      </c>
      <c r="I125" s="291">
        <v>0</v>
      </c>
      <c r="J125" s="291">
        <v>0</v>
      </c>
      <c r="K125" s="291">
        <v>0</v>
      </c>
      <c r="L125" s="291">
        <v>0</v>
      </c>
      <c r="M125" s="291">
        <v>0</v>
      </c>
    </row>
    <row r="126" spans="1:13" s="51" customFormat="1" ht="12.75">
      <c r="A126" s="307"/>
      <c r="B126" s="307"/>
      <c r="C126" s="310" t="s">
        <v>371</v>
      </c>
      <c r="D126" s="311" t="s">
        <v>372</v>
      </c>
      <c r="E126" s="285">
        <v>1000</v>
      </c>
      <c r="F126" s="291">
        <v>2000</v>
      </c>
      <c r="G126" s="291">
        <v>2000</v>
      </c>
      <c r="H126" s="291">
        <v>0</v>
      </c>
      <c r="I126" s="291">
        <v>0</v>
      </c>
      <c r="J126" s="291">
        <v>0</v>
      </c>
      <c r="K126" s="291">
        <v>0</v>
      </c>
      <c r="L126" s="291">
        <v>0</v>
      </c>
      <c r="M126" s="291">
        <v>0</v>
      </c>
    </row>
    <row r="127" spans="1:13" s="51" customFormat="1" ht="25.5">
      <c r="A127" s="307"/>
      <c r="B127" s="307"/>
      <c r="C127" s="310" t="s">
        <v>425</v>
      </c>
      <c r="D127" s="311" t="s">
        <v>426</v>
      </c>
      <c r="E127" s="285">
        <v>49000</v>
      </c>
      <c r="F127" s="291">
        <v>30000</v>
      </c>
      <c r="G127" s="291">
        <v>0</v>
      </c>
      <c r="H127" s="291">
        <v>0</v>
      </c>
      <c r="I127" s="291">
        <v>0</v>
      </c>
      <c r="J127" s="291">
        <v>0</v>
      </c>
      <c r="K127" s="291">
        <v>0</v>
      </c>
      <c r="L127" s="291">
        <v>0</v>
      </c>
      <c r="M127" s="291">
        <v>30000</v>
      </c>
    </row>
    <row r="128" spans="1:13" s="51" customFormat="1" ht="63.75">
      <c r="A128" s="332" t="s">
        <v>274</v>
      </c>
      <c r="B128" s="332"/>
      <c r="C128" s="332"/>
      <c r="D128" s="333" t="s">
        <v>275</v>
      </c>
      <c r="E128" s="334">
        <v>23000</v>
      </c>
      <c r="F128" s="349">
        <f>F129</f>
        <v>23500</v>
      </c>
      <c r="G128" s="349">
        <f>G129</f>
        <v>23500</v>
      </c>
      <c r="H128" s="349">
        <f>H129</f>
        <v>20000</v>
      </c>
      <c r="I128" s="349">
        <f>I129</f>
        <v>0</v>
      </c>
      <c r="J128" s="349">
        <f>I129</f>
        <v>0</v>
      </c>
      <c r="K128" s="349">
        <f>J129</f>
        <v>0</v>
      </c>
      <c r="L128" s="349">
        <f>K129</f>
        <v>0</v>
      </c>
      <c r="M128" s="349">
        <v>0</v>
      </c>
    </row>
    <row r="129" spans="1:13" s="53" customFormat="1" ht="24.75" customHeight="1">
      <c r="A129" s="307"/>
      <c r="B129" s="308" t="s">
        <v>437</v>
      </c>
      <c r="C129" s="308"/>
      <c r="D129" s="309" t="s">
        <v>438</v>
      </c>
      <c r="E129" s="284">
        <v>23000</v>
      </c>
      <c r="F129" s="293">
        <f>SUM(F130:F131)</f>
        <v>23500</v>
      </c>
      <c r="G129" s="293">
        <f>SUM(G130:G131)</f>
        <v>23500</v>
      </c>
      <c r="H129" s="293">
        <f>SUM(H130:H131)</f>
        <v>20000</v>
      </c>
      <c r="I129" s="293">
        <f>SUM(I130:I131)</f>
        <v>0</v>
      </c>
      <c r="J129" s="294"/>
      <c r="K129" s="294"/>
      <c r="L129" s="293">
        <v>0</v>
      </c>
      <c r="M129" s="293">
        <v>0</v>
      </c>
    </row>
    <row r="130" spans="1:13" ht="12.75">
      <c r="A130" s="307"/>
      <c r="B130" s="307"/>
      <c r="C130" s="310" t="s">
        <v>439</v>
      </c>
      <c r="D130" s="311" t="s">
        <v>440</v>
      </c>
      <c r="E130" s="295">
        <v>20000</v>
      </c>
      <c r="F130" s="296">
        <v>20000</v>
      </c>
      <c r="G130" s="296">
        <v>20000</v>
      </c>
      <c r="H130" s="296">
        <v>20000</v>
      </c>
      <c r="I130" s="296">
        <v>0</v>
      </c>
      <c r="J130" s="296"/>
      <c r="K130" s="296"/>
      <c r="L130" s="296">
        <v>0</v>
      </c>
      <c r="M130" s="296">
        <v>0</v>
      </c>
    </row>
    <row r="131" spans="1:13" ht="25.5">
      <c r="A131" s="307"/>
      <c r="B131" s="307"/>
      <c r="C131" s="310" t="s">
        <v>441</v>
      </c>
      <c r="D131" s="311" t="s">
        <v>442</v>
      </c>
      <c r="E131" s="295">
        <v>3000</v>
      </c>
      <c r="F131" s="296">
        <v>3500</v>
      </c>
      <c r="G131" s="296">
        <v>3500</v>
      </c>
      <c r="H131" s="296">
        <v>0</v>
      </c>
      <c r="I131" s="296">
        <v>0</v>
      </c>
      <c r="J131" s="296"/>
      <c r="K131" s="296"/>
      <c r="L131" s="296">
        <v>0</v>
      </c>
      <c r="M131" s="296">
        <v>0</v>
      </c>
    </row>
    <row r="132" spans="1:13" ht="12.75">
      <c r="A132" s="332" t="s">
        <v>443</v>
      </c>
      <c r="B132" s="332"/>
      <c r="C132" s="332"/>
      <c r="D132" s="333" t="s">
        <v>444</v>
      </c>
      <c r="E132" s="340">
        <v>220400</v>
      </c>
      <c r="F132" s="341">
        <f>SUM(F133)</f>
        <v>284500</v>
      </c>
      <c r="G132" s="341">
        <f>SUM(G133)</f>
        <v>284500</v>
      </c>
      <c r="H132" s="342">
        <v>0</v>
      </c>
      <c r="I132" s="342">
        <v>0</v>
      </c>
      <c r="J132" s="342">
        <v>0</v>
      </c>
      <c r="K132" s="342">
        <v>284500</v>
      </c>
      <c r="L132" s="342">
        <v>0</v>
      </c>
      <c r="M132" s="342">
        <v>0</v>
      </c>
    </row>
    <row r="133" spans="1:13" ht="38.25">
      <c r="A133" s="307"/>
      <c r="B133" s="308" t="s">
        <v>445</v>
      </c>
      <c r="C133" s="308"/>
      <c r="D133" s="309" t="s">
        <v>446</v>
      </c>
      <c r="E133" s="297">
        <v>220400</v>
      </c>
      <c r="F133" s="298">
        <f>SUM(F134)</f>
        <v>284500</v>
      </c>
      <c r="G133" s="298">
        <f>SUM(G134)</f>
        <v>284500</v>
      </c>
      <c r="H133" s="298">
        <v>0</v>
      </c>
      <c r="I133" s="298">
        <v>0</v>
      </c>
      <c r="J133" s="298">
        <v>0</v>
      </c>
      <c r="K133" s="298">
        <v>284500</v>
      </c>
      <c r="L133" s="298">
        <v>0</v>
      </c>
      <c r="M133" s="298">
        <v>0</v>
      </c>
    </row>
    <row r="134" spans="1:13" ht="63.75">
      <c r="A134" s="307"/>
      <c r="B134" s="307"/>
      <c r="C134" s="310" t="s">
        <v>447</v>
      </c>
      <c r="D134" s="311" t="s">
        <v>448</v>
      </c>
      <c r="E134" s="295">
        <v>220400</v>
      </c>
      <c r="F134" s="296">
        <v>284500</v>
      </c>
      <c r="G134" s="296">
        <v>284500</v>
      </c>
      <c r="H134" s="296">
        <v>0</v>
      </c>
      <c r="I134" s="296">
        <v>0</v>
      </c>
      <c r="J134" s="296">
        <v>0</v>
      </c>
      <c r="K134" s="296">
        <v>284500</v>
      </c>
      <c r="L134" s="296">
        <v>0</v>
      </c>
      <c r="M134" s="296">
        <v>0</v>
      </c>
    </row>
    <row r="135" spans="1:13" ht="12.75">
      <c r="A135" s="332" t="s">
        <v>314</v>
      </c>
      <c r="B135" s="332"/>
      <c r="C135" s="332"/>
      <c r="D135" s="333" t="s">
        <v>315</v>
      </c>
      <c r="E135" s="340">
        <v>36054</v>
      </c>
      <c r="F135" s="346">
        <f>F136</f>
        <v>130000</v>
      </c>
      <c r="G135" s="346">
        <f>G136</f>
        <v>130000</v>
      </c>
      <c r="H135" s="346">
        <v>0</v>
      </c>
      <c r="I135" s="346">
        <v>0</v>
      </c>
      <c r="J135" s="346">
        <v>0</v>
      </c>
      <c r="K135" s="346">
        <v>0</v>
      </c>
      <c r="L135" s="346">
        <v>0</v>
      </c>
      <c r="M135" s="346">
        <v>0</v>
      </c>
    </row>
    <row r="136" spans="1:13" ht="12.75">
      <c r="A136" s="307"/>
      <c r="B136" s="308" t="s">
        <v>449</v>
      </c>
      <c r="C136" s="308"/>
      <c r="D136" s="309" t="s">
        <v>450</v>
      </c>
      <c r="E136" s="297">
        <v>36054</v>
      </c>
      <c r="F136" s="298">
        <f>SUM(F137)</f>
        <v>130000</v>
      </c>
      <c r="G136" s="298">
        <f>SUM(G137)</f>
        <v>130000</v>
      </c>
      <c r="H136" s="298">
        <v>0</v>
      </c>
      <c r="I136" s="298">
        <v>0</v>
      </c>
      <c r="J136" s="298">
        <v>0</v>
      </c>
      <c r="K136" s="298">
        <v>0</v>
      </c>
      <c r="L136" s="298">
        <v>0</v>
      </c>
      <c r="M136" s="298">
        <v>0</v>
      </c>
    </row>
    <row r="137" spans="1:13" ht="12.75">
      <c r="A137" s="307"/>
      <c r="B137" s="307"/>
      <c r="C137" s="310" t="s">
        <v>451</v>
      </c>
      <c r="D137" s="311" t="s">
        <v>452</v>
      </c>
      <c r="E137" s="295">
        <v>36054</v>
      </c>
      <c r="F137" s="296">
        <v>130000</v>
      </c>
      <c r="G137" s="296">
        <v>130000</v>
      </c>
      <c r="H137" s="296">
        <v>0</v>
      </c>
      <c r="I137" s="296">
        <v>0</v>
      </c>
      <c r="J137" s="296">
        <v>0</v>
      </c>
      <c r="K137" s="296"/>
      <c r="L137" s="296">
        <v>0</v>
      </c>
      <c r="M137" s="296">
        <v>0</v>
      </c>
    </row>
    <row r="138" spans="1:13" ht="12.75">
      <c r="A138" s="332" t="s">
        <v>320</v>
      </c>
      <c r="B138" s="332"/>
      <c r="C138" s="332"/>
      <c r="D138" s="333" t="s">
        <v>321</v>
      </c>
      <c r="E138" s="343">
        <f>E139+E161+E170+E191+E212+E235+E239+E261</f>
        <v>4926619</v>
      </c>
      <c r="F138" s="343">
        <f>F139+F161+F170+F191+F212+F235+F239+F261+F218</f>
        <v>4630241</v>
      </c>
      <c r="G138" s="343">
        <f>G139+G161+G170+G191+G212+G235+G239+G261+G218</f>
        <v>4630241</v>
      </c>
      <c r="H138" s="343">
        <f>H139+H161+H170+H191+H212+H235+H239+H261+H218</f>
        <v>2725715</v>
      </c>
      <c r="I138" s="343">
        <f>I139+I161+I170+I191+I212+I235+I239+I261+I218</f>
        <v>482900</v>
      </c>
      <c r="J138" s="343">
        <f>J139+J161+J170+J191+J212+J235+J239+J261+J218</f>
        <v>25000</v>
      </c>
      <c r="K138" s="343">
        <f>K139+K161+K170+K191+K212+K235+K239+K261</f>
        <v>0</v>
      </c>
      <c r="L138" s="343">
        <f>L139+L161+L170+L191+L212+L235+L239+L261</f>
        <v>0</v>
      </c>
      <c r="M138" s="343">
        <f>M139+M161+M170+M191+M212+M235+M239+M261</f>
        <v>0</v>
      </c>
    </row>
    <row r="139" spans="1:13" ht="12.75">
      <c r="A139" s="316"/>
      <c r="B139" s="308" t="s">
        <v>344</v>
      </c>
      <c r="C139" s="308"/>
      <c r="D139" s="317" t="s">
        <v>453</v>
      </c>
      <c r="E139" s="298">
        <f>SUM(E140:E160)</f>
        <v>2377071</v>
      </c>
      <c r="F139" s="298">
        <f>SUM(F140:F160)</f>
        <v>2557786</v>
      </c>
      <c r="G139" s="298">
        <f>SUM(G140:G160)</f>
        <v>2557786</v>
      </c>
      <c r="H139" s="298">
        <f>SUM(H140:H160)</f>
        <v>1636759</v>
      </c>
      <c r="I139" s="298">
        <f>SUM(I140:I160)</f>
        <v>298712</v>
      </c>
      <c r="J139" s="298">
        <v>0</v>
      </c>
      <c r="K139" s="298">
        <v>0</v>
      </c>
      <c r="L139" s="298">
        <v>0</v>
      </c>
      <c r="M139" s="298">
        <v>0</v>
      </c>
    </row>
    <row r="140" spans="1:13" ht="25.5">
      <c r="A140" s="316"/>
      <c r="B140" s="307"/>
      <c r="C140" s="310" t="s">
        <v>454</v>
      </c>
      <c r="D140" s="318" t="s">
        <v>455</v>
      </c>
      <c r="E140" s="299">
        <v>106549</v>
      </c>
      <c r="F140" s="299">
        <v>116248</v>
      </c>
      <c r="G140" s="299">
        <v>116248</v>
      </c>
      <c r="H140" s="299">
        <v>0</v>
      </c>
      <c r="I140" s="299">
        <v>0</v>
      </c>
      <c r="J140" s="299">
        <v>0</v>
      </c>
      <c r="K140" s="299">
        <v>0</v>
      </c>
      <c r="L140" s="299">
        <v>0</v>
      </c>
      <c r="M140" s="299">
        <v>0</v>
      </c>
    </row>
    <row r="141" spans="1:13" ht="25.5">
      <c r="A141" s="316"/>
      <c r="B141" s="307"/>
      <c r="C141" s="310" t="s">
        <v>393</v>
      </c>
      <c r="D141" s="318" t="s">
        <v>394</v>
      </c>
      <c r="E141" s="299">
        <v>1480206</v>
      </c>
      <c r="F141" s="299">
        <v>1511104</v>
      </c>
      <c r="G141" s="299">
        <v>1511104</v>
      </c>
      <c r="H141" s="299">
        <v>1511104</v>
      </c>
      <c r="I141" s="299">
        <v>0</v>
      </c>
      <c r="J141" s="299">
        <v>0</v>
      </c>
      <c r="K141" s="299">
        <v>0</v>
      </c>
      <c r="L141" s="299">
        <v>0</v>
      </c>
      <c r="M141" s="299">
        <v>0</v>
      </c>
    </row>
    <row r="142" spans="1:13" ht="12.75">
      <c r="A142" s="316"/>
      <c r="B142" s="307"/>
      <c r="C142" s="310" t="s">
        <v>409</v>
      </c>
      <c r="D142" s="318" t="s">
        <v>410</v>
      </c>
      <c r="E142" s="299">
        <v>97989</v>
      </c>
      <c r="F142" s="299">
        <v>119955</v>
      </c>
      <c r="G142" s="299">
        <v>119955</v>
      </c>
      <c r="H142" s="299">
        <v>119955</v>
      </c>
      <c r="I142" s="299">
        <v>0</v>
      </c>
      <c r="J142" s="299">
        <v>0</v>
      </c>
      <c r="K142" s="299">
        <v>0</v>
      </c>
      <c r="L142" s="299">
        <v>0</v>
      </c>
      <c r="M142" s="299">
        <v>0</v>
      </c>
    </row>
    <row r="143" spans="1:13" ht="12.75">
      <c r="A143" s="316"/>
      <c r="B143" s="307"/>
      <c r="C143" s="310" t="s">
        <v>395</v>
      </c>
      <c r="D143" s="318" t="s">
        <v>396</v>
      </c>
      <c r="E143" s="299">
        <v>256824</v>
      </c>
      <c r="F143" s="299">
        <v>256166</v>
      </c>
      <c r="G143" s="299">
        <v>256166</v>
      </c>
      <c r="H143" s="299">
        <v>0</v>
      </c>
      <c r="I143" s="299">
        <v>256166</v>
      </c>
      <c r="J143" s="299">
        <v>0</v>
      </c>
      <c r="K143" s="299">
        <v>0</v>
      </c>
      <c r="L143" s="299">
        <v>0</v>
      </c>
      <c r="M143" s="299">
        <v>0</v>
      </c>
    </row>
    <row r="144" spans="1:13" ht="12.75">
      <c r="A144" s="316"/>
      <c r="B144" s="307"/>
      <c r="C144" s="310" t="s">
        <v>397</v>
      </c>
      <c r="D144" s="318" t="s">
        <v>398</v>
      </c>
      <c r="E144" s="299">
        <v>40539</v>
      </c>
      <c r="F144" s="299">
        <v>42546</v>
      </c>
      <c r="G144" s="299">
        <v>42546</v>
      </c>
      <c r="H144" s="299">
        <v>0</v>
      </c>
      <c r="I144" s="299">
        <v>42546</v>
      </c>
      <c r="J144" s="299">
        <v>0</v>
      </c>
      <c r="K144" s="299">
        <v>0</v>
      </c>
      <c r="L144" s="299">
        <v>0</v>
      </c>
      <c r="M144" s="299">
        <v>0</v>
      </c>
    </row>
    <row r="145" spans="1:13" ht="12.75">
      <c r="A145" s="316"/>
      <c r="B145" s="307"/>
      <c r="C145" s="310" t="s">
        <v>367</v>
      </c>
      <c r="D145" s="318" t="s">
        <v>368</v>
      </c>
      <c r="E145" s="299">
        <v>3360</v>
      </c>
      <c r="F145" s="299">
        <v>5700</v>
      </c>
      <c r="G145" s="299">
        <v>5700</v>
      </c>
      <c r="H145" s="299">
        <v>5700</v>
      </c>
      <c r="I145" s="299">
        <v>0</v>
      </c>
      <c r="J145" s="299">
        <v>0</v>
      </c>
      <c r="K145" s="299">
        <v>0</v>
      </c>
      <c r="L145" s="299">
        <v>0</v>
      </c>
      <c r="M145" s="299">
        <v>0</v>
      </c>
    </row>
    <row r="146" spans="1:13" ht="12.75">
      <c r="A146" s="316"/>
      <c r="B146" s="307"/>
      <c r="C146" s="310" t="s">
        <v>369</v>
      </c>
      <c r="D146" s="318" t="s">
        <v>370</v>
      </c>
      <c r="E146" s="299">
        <v>30166</v>
      </c>
      <c r="F146" s="299">
        <v>42000</v>
      </c>
      <c r="G146" s="299">
        <v>42000</v>
      </c>
      <c r="H146" s="299">
        <v>0</v>
      </c>
      <c r="I146" s="299">
        <v>0</v>
      </c>
      <c r="J146" s="299">
        <v>0</v>
      </c>
      <c r="K146" s="299">
        <v>0</v>
      </c>
      <c r="L146" s="299">
        <v>0</v>
      </c>
      <c r="M146" s="299">
        <v>0</v>
      </c>
    </row>
    <row r="147" spans="1:13" ht="25.5">
      <c r="A147" s="316"/>
      <c r="B147" s="307"/>
      <c r="C147" s="310" t="s">
        <v>456</v>
      </c>
      <c r="D147" s="318" t="s">
        <v>457</v>
      </c>
      <c r="E147" s="299">
        <v>1191</v>
      </c>
      <c r="F147" s="299">
        <v>6100</v>
      </c>
      <c r="G147" s="299">
        <v>6100</v>
      </c>
      <c r="H147" s="299">
        <v>0</v>
      </c>
      <c r="I147" s="299">
        <v>0</v>
      </c>
      <c r="J147" s="299">
        <v>0</v>
      </c>
      <c r="K147" s="299">
        <v>0</v>
      </c>
      <c r="L147" s="299">
        <v>0</v>
      </c>
      <c r="M147" s="299">
        <v>0</v>
      </c>
    </row>
    <row r="148" spans="1:13" ht="12.75">
      <c r="A148" s="316"/>
      <c r="B148" s="307"/>
      <c r="C148" s="310" t="s">
        <v>382</v>
      </c>
      <c r="D148" s="318" t="s">
        <v>383</v>
      </c>
      <c r="E148" s="299">
        <v>123830</v>
      </c>
      <c r="F148" s="299">
        <v>155290</v>
      </c>
      <c r="G148" s="299">
        <v>155290</v>
      </c>
      <c r="H148" s="299">
        <v>0</v>
      </c>
      <c r="I148" s="299">
        <v>0</v>
      </c>
      <c r="J148" s="299">
        <v>0</v>
      </c>
      <c r="K148" s="299">
        <v>0</v>
      </c>
      <c r="L148" s="299">
        <v>0</v>
      </c>
      <c r="M148" s="299">
        <v>0</v>
      </c>
    </row>
    <row r="149" spans="1:13" ht="12.75">
      <c r="A149" s="316"/>
      <c r="B149" s="307"/>
      <c r="C149" s="310" t="s">
        <v>377</v>
      </c>
      <c r="D149" s="318" t="s">
        <v>378</v>
      </c>
      <c r="E149" s="299">
        <v>30620</v>
      </c>
      <c r="F149" s="299">
        <v>51000</v>
      </c>
      <c r="G149" s="299">
        <v>51000</v>
      </c>
      <c r="H149" s="299">
        <v>0</v>
      </c>
      <c r="I149" s="299">
        <v>0</v>
      </c>
      <c r="J149" s="299">
        <v>0</v>
      </c>
      <c r="K149" s="299">
        <v>0</v>
      </c>
      <c r="L149" s="299">
        <v>0</v>
      </c>
      <c r="M149" s="299">
        <v>0</v>
      </c>
    </row>
    <row r="150" spans="1:13" ht="12.75">
      <c r="A150" s="316"/>
      <c r="B150" s="307"/>
      <c r="C150" s="310" t="s">
        <v>413</v>
      </c>
      <c r="D150" s="318" t="s">
        <v>414</v>
      </c>
      <c r="E150" s="299">
        <v>2114</v>
      </c>
      <c r="F150" s="299">
        <v>3500</v>
      </c>
      <c r="G150" s="299">
        <v>3500</v>
      </c>
      <c r="H150" s="299">
        <v>0</v>
      </c>
      <c r="I150" s="299">
        <v>0</v>
      </c>
      <c r="J150" s="299">
        <v>0</v>
      </c>
      <c r="K150" s="299">
        <v>0</v>
      </c>
      <c r="L150" s="299">
        <v>0</v>
      </c>
      <c r="M150" s="299">
        <v>0</v>
      </c>
    </row>
    <row r="151" spans="1:13" ht="12.75">
      <c r="A151" s="316"/>
      <c r="B151" s="307"/>
      <c r="C151" s="310" t="s">
        <v>359</v>
      </c>
      <c r="D151" s="318" t="s">
        <v>360</v>
      </c>
      <c r="E151" s="299">
        <v>49825</v>
      </c>
      <c r="F151" s="299">
        <v>44300</v>
      </c>
      <c r="G151" s="299">
        <v>44300</v>
      </c>
      <c r="H151" s="299">
        <v>0</v>
      </c>
      <c r="I151" s="299">
        <v>0</v>
      </c>
      <c r="J151" s="299">
        <v>0</v>
      </c>
      <c r="K151" s="299">
        <v>0</v>
      </c>
      <c r="L151" s="299">
        <v>0</v>
      </c>
      <c r="M151" s="299">
        <v>0</v>
      </c>
    </row>
    <row r="152" spans="1:13" ht="12.75">
      <c r="A152" s="316"/>
      <c r="B152" s="307"/>
      <c r="C152" s="310" t="s">
        <v>415</v>
      </c>
      <c r="D152" s="318" t="s">
        <v>416</v>
      </c>
      <c r="E152" s="299">
        <v>1391</v>
      </c>
      <c r="F152" s="299">
        <v>3100</v>
      </c>
      <c r="G152" s="299">
        <v>3100</v>
      </c>
      <c r="H152" s="299">
        <v>0</v>
      </c>
      <c r="I152" s="299">
        <v>0</v>
      </c>
      <c r="J152" s="299">
        <v>0</v>
      </c>
      <c r="K152" s="299">
        <v>0</v>
      </c>
      <c r="L152" s="299">
        <v>0</v>
      </c>
      <c r="M152" s="299">
        <v>0</v>
      </c>
    </row>
    <row r="153" spans="1:13" ht="38.25">
      <c r="A153" s="316"/>
      <c r="B153" s="307"/>
      <c r="C153" s="310" t="s">
        <v>419</v>
      </c>
      <c r="D153" s="318" t="s">
        <v>420</v>
      </c>
      <c r="E153" s="299">
        <v>5533</v>
      </c>
      <c r="F153" s="299">
        <v>6050</v>
      </c>
      <c r="G153" s="299">
        <v>6050</v>
      </c>
      <c r="H153" s="299">
        <v>0</v>
      </c>
      <c r="I153" s="299">
        <v>0</v>
      </c>
      <c r="J153" s="299">
        <v>0</v>
      </c>
      <c r="K153" s="299">
        <v>0</v>
      </c>
      <c r="L153" s="299">
        <v>0</v>
      </c>
      <c r="M153" s="299">
        <v>0</v>
      </c>
    </row>
    <row r="154" spans="1:13" ht="25.5">
      <c r="A154" s="316"/>
      <c r="B154" s="307"/>
      <c r="C154" s="310" t="s">
        <v>458</v>
      </c>
      <c r="D154" s="318" t="s">
        <v>459</v>
      </c>
      <c r="E154" s="299">
        <v>0</v>
      </c>
      <c r="F154" s="299">
        <v>2000</v>
      </c>
      <c r="G154" s="299">
        <v>2000</v>
      </c>
      <c r="H154" s="299">
        <v>0</v>
      </c>
      <c r="I154" s="299">
        <v>0</v>
      </c>
      <c r="J154" s="299">
        <v>0</v>
      </c>
      <c r="K154" s="299">
        <v>0</v>
      </c>
      <c r="L154" s="299">
        <v>0</v>
      </c>
      <c r="M154" s="299">
        <v>0</v>
      </c>
    </row>
    <row r="155" spans="1:13" ht="12.75">
      <c r="A155" s="316"/>
      <c r="B155" s="307"/>
      <c r="C155" s="310" t="s">
        <v>403</v>
      </c>
      <c r="D155" s="318" t="s">
        <v>404</v>
      </c>
      <c r="E155" s="299">
        <v>2196</v>
      </c>
      <c r="F155" s="299">
        <v>9000</v>
      </c>
      <c r="G155" s="299">
        <v>9000</v>
      </c>
      <c r="H155" s="299">
        <v>0</v>
      </c>
      <c r="I155" s="299">
        <v>0</v>
      </c>
      <c r="J155" s="299">
        <v>0</v>
      </c>
      <c r="K155" s="299">
        <v>0</v>
      </c>
      <c r="L155" s="299">
        <v>0</v>
      </c>
      <c r="M155" s="299">
        <v>0</v>
      </c>
    </row>
    <row r="156" spans="1:13" ht="12.75">
      <c r="A156" s="316"/>
      <c r="B156" s="307"/>
      <c r="C156" s="310" t="s">
        <v>371</v>
      </c>
      <c r="D156" s="318" t="s">
        <v>372</v>
      </c>
      <c r="E156" s="299">
        <v>3422</v>
      </c>
      <c r="F156" s="299">
        <v>4750</v>
      </c>
      <c r="G156" s="299">
        <v>4750</v>
      </c>
      <c r="H156" s="299">
        <v>0</v>
      </c>
      <c r="I156" s="299">
        <v>0</v>
      </c>
      <c r="J156" s="299">
        <v>0</v>
      </c>
      <c r="K156" s="299">
        <v>0</v>
      </c>
      <c r="L156" s="299">
        <v>0</v>
      </c>
      <c r="M156" s="299">
        <v>0</v>
      </c>
    </row>
    <row r="157" spans="1:13" ht="25.5">
      <c r="A157" s="316"/>
      <c r="B157" s="307"/>
      <c r="C157" s="310" t="s">
        <v>421</v>
      </c>
      <c r="D157" s="318" t="s">
        <v>422</v>
      </c>
      <c r="E157" s="299">
        <v>139731</v>
      </c>
      <c r="F157" s="299">
        <v>171027</v>
      </c>
      <c r="G157" s="299">
        <v>171027</v>
      </c>
      <c r="H157" s="299">
        <v>0</v>
      </c>
      <c r="I157" s="299">
        <v>0</v>
      </c>
      <c r="J157" s="299">
        <v>0</v>
      </c>
      <c r="K157" s="299">
        <v>0</v>
      </c>
      <c r="L157" s="299">
        <v>0</v>
      </c>
      <c r="M157" s="299">
        <v>0</v>
      </c>
    </row>
    <row r="158" spans="1:13" ht="25.5">
      <c r="A158" s="316"/>
      <c r="B158" s="307"/>
      <c r="C158" s="310" t="s">
        <v>405</v>
      </c>
      <c r="D158" s="318" t="s">
        <v>406</v>
      </c>
      <c r="E158" s="299">
        <v>200</v>
      </c>
      <c r="F158" s="299">
        <v>800</v>
      </c>
      <c r="G158" s="299">
        <v>800</v>
      </c>
      <c r="H158" s="299">
        <v>0</v>
      </c>
      <c r="I158" s="299">
        <v>0</v>
      </c>
      <c r="J158" s="299">
        <v>0</v>
      </c>
      <c r="K158" s="299">
        <v>0</v>
      </c>
      <c r="L158" s="299">
        <v>0</v>
      </c>
      <c r="M158" s="299">
        <v>0</v>
      </c>
    </row>
    <row r="159" spans="1:13" ht="38.25">
      <c r="A159" s="316"/>
      <c r="B159" s="307"/>
      <c r="C159" s="310" t="s">
        <v>407</v>
      </c>
      <c r="D159" s="318" t="s">
        <v>408</v>
      </c>
      <c r="E159" s="299">
        <v>1230</v>
      </c>
      <c r="F159" s="299">
        <v>3100</v>
      </c>
      <c r="G159" s="299">
        <v>3100</v>
      </c>
      <c r="H159" s="299">
        <v>0</v>
      </c>
      <c r="I159" s="299">
        <v>0</v>
      </c>
      <c r="J159" s="299">
        <v>0</v>
      </c>
      <c r="K159" s="299">
        <v>0</v>
      </c>
      <c r="L159" s="299">
        <v>0</v>
      </c>
      <c r="M159" s="299">
        <v>0</v>
      </c>
    </row>
    <row r="160" spans="1:13" ht="25.5">
      <c r="A160" s="316"/>
      <c r="B160" s="307"/>
      <c r="C160" s="310" t="s">
        <v>423</v>
      </c>
      <c r="D160" s="318" t="s">
        <v>424</v>
      </c>
      <c r="E160" s="299">
        <v>155</v>
      </c>
      <c r="F160" s="299">
        <v>4050</v>
      </c>
      <c r="G160" s="299">
        <v>4050</v>
      </c>
      <c r="H160" s="299">
        <v>0</v>
      </c>
      <c r="I160" s="299">
        <v>0</v>
      </c>
      <c r="J160" s="299">
        <v>0</v>
      </c>
      <c r="K160" s="299">
        <v>0</v>
      </c>
      <c r="L160" s="299">
        <v>0</v>
      </c>
      <c r="M160" s="299">
        <v>0</v>
      </c>
    </row>
    <row r="161" spans="1:13" ht="25.5">
      <c r="A161" s="316"/>
      <c r="B161" s="308" t="s">
        <v>460</v>
      </c>
      <c r="C161" s="308"/>
      <c r="D161" s="317" t="s">
        <v>461</v>
      </c>
      <c r="E161" s="300">
        <f>SUM(E162:E169)</f>
        <v>92761</v>
      </c>
      <c r="F161" s="300">
        <f>SUM(F162:F169)</f>
        <v>111735</v>
      </c>
      <c r="G161" s="300">
        <f>SUM(G162:G169)</f>
        <v>111735</v>
      </c>
      <c r="H161" s="300">
        <f>SUM(H162:H169)</f>
        <v>84292</v>
      </c>
      <c r="I161" s="300">
        <f>SUM(I162:I169)</f>
        <v>17847</v>
      </c>
      <c r="J161" s="300">
        <v>0</v>
      </c>
      <c r="K161" s="300">
        <v>0</v>
      </c>
      <c r="L161" s="300">
        <v>0</v>
      </c>
      <c r="M161" s="300">
        <v>0</v>
      </c>
    </row>
    <row r="162" spans="1:13" ht="25.5">
      <c r="A162" s="316"/>
      <c r="B162" s="307"/>
      <c r="C162" s="310" t="s">
        <v>454</v>
      </c>
      <c r="D162" s="318" t="s">
        <v>455</v>
      </c>
      <c r="E162" s="299">
        <v>6411</v>
      </c>
      <c r="F162" s="299">
        <v>6596</v>
      </c>
      <c r="G162" s="299">
        <v>6596</v>
      </c>
      <c r="H162" s="299">
        <v>0</v>
      </c>
      <c r="I162" s="299">
        <v>0</v>
      </c>
      <c r="J162" s="299">
        <v>0</v>
      </c>
      <c r="K162" s="299">
        <v>0</v>
      </c>
      <c r="L162" s="299">
        <v>0</v>
      </c>
      <c r="M162" s="299">
        <v>0</v>
      </c>
    </row>
    <row r="163" spans="1:13" ht="25.5">
      <c r="A163" s="316"/>
      <c r="B163" s="307"/>
      <c r="C163" s="310" t="s">
        <v>393</v>
      </c>
      <c r="D163" s="318" t="s">
        <v>394</v>
      </c>
      <c r="E163" s="299">
        <v>67480</v>
      </c>
      <c r="F163" s="299">
        <v>78014</v>
      </c>
      <c r="G163" s="299">
        <v>78014</v>
      </c>
      <c r="H163" s="299">
        <v>78014</v>
      </c>
      <c r="I163" s="299">
        <v>0</v>
      </c>
      <c r="J163" s="299">
        <v>0</v>
      </c>
      <c r="K163" s="299">
        <v>0</v>
      </c>
      <c r="L163" s="299">
        <v>0</v>
      </c>
      <c r="M163" s="299">
        <v>0</v>
      </c>
    </row>
    <row r="164" spans="1:13" ht="12.75">
      <c r="A164" s="316"/>
      <c r="B164" s="307"/>
      <c r="C164" s="310" t="s">
        <v>409</v>
      </c>
      <c r="D164" s="318" t="s">
        <v>410</v>
      </c>
      <c r="E164" s="299">
        <v>4201</v>
      </c>
      <c r="F164" s="299">
        <v>6278</v>
      </c>
      <c r="G164" s="299">
        <v>6278</v>
      </c>
      <c r="H164" s="299">
        <v>6278</v>
      </c>
      <c r="I164" s="299">
        <v>0</v>
      </c>
      <c r="J164" s="299">
        <v>0</v>
      </c>
      <c r="K164" s="299"/>
      <c r="L164" s="299">
        <v>0</v>
      </c>
      <c r="M164" s="299">
        <v>0</v>
      </c>
    </row>
    <row r="165" spans="1:13" ht="12.75">
      <c r="A165" s="316"/>
      <c r="B165" s="307"/>
      <c r="C165" s="310" t="s">
        <v>395</v>
      </c>
      <c r="D165" s="318" t="s">
        <v>396</v>
      </c>
      <c r="E165" s="299">
        <v>12668</v>
      </c>
      <c r="F165" s="299">
        <v>15747</v>
      </c>
      <c r="G165" s="299">
        <v>15747</v>
      </c>
      <c r="H165" s="299">
        <v>0</v>
      </c>
      <c r="I165" s="299">
        <v>15747</v>
      </c>
      <c r="J165" s="299">
        <v>0</v>
      </c>
      <c r="K165" s="299">
        <v>0</v>
      </c>
      <c r="L165" s="299">
        <v>0</v>
      </c>
      <c r="M165" s="299">
        <v>0</v>
      </c>
    </row>
    <row r="166" spans="1:13" ht="12.75">
      <c r="A166" s="316"/>
      <c r="B166" s="307"/>
      <c r="C166" s="310" t="s">
        <v>397</v>
      </c>
      <c r="D166" s="318" t="s">
        <v>398</v>
      </c>
      <c r="E166" s="299">
        <v>2001</v>
      </c>
      <c r="F166" s="299">
        <v>2100</v>
      </c>
      <c r="G166" s="299">
        <v>2100</v>
      </c>
      <c r="H166" s="299">
        <v>0</v>
      </c>
      <c r="I166" s="299">
        <v>2100</v>
      </c>
      <c r="J166" s="299">
        <v>0</v>
      </c>
      <c r="K166" s="299">
        <v>0</v>
      </c>
      <c r="L166" s="299">
        <v>0</v>
      </c>
      <c r="M166" s="299">
        <v>0</v>
      </c>
    </row>
    <row r="167" spans="1:13" ht="12.75">
      <c r="A167" s="316"/>
      <c r="B167" s="307"/>
      <c r="C167" s="310" t="s">
        <v>369</v>
      </c>
      <c r="D167" s="318" t="s">
        <v>370</v>
      </c>
      <c r="E167" s="299">
        <v>0</v>
      </c>
      <c r="F167" s="299">
        <v>800</v>
      </c>
      <c r="G167" s="299">
        <v>800</v>
      </c>
      <c r="H167" s="299">
        <v>0</v>
      </c>
      <c r="I167" s="299">
        <v>0</v>
      </c>
      <c r="J167" s="299">
        <v>0</v>
      </c>
      <c r="K167" s="299">
        <v>0</v>
      </c>
      <c r="L167" s="299">
        <v>0</v>
      </c>
      <c r="M167" s="299">
        <v>0</v>
      </c>
    </row>
    <row r="168" spans="1:13" ht="25.5">
      <c r="A168" s="316"/>
      <c r="B168" s="307"/>
      <c r="C168" s="310" t="s">
        <v>456</v>
      </c>
      <c r="D168" s="318" t="s">
        <v>457</v>
      </c>
      <c r="E168" s="299">
        <v>0</v>
      </c>
      <c r="F168" s="299">
        <v>2000</v>
      </c>
      <c r="G168" s="299">
        <v>2000</v>
      </c>
      <c r="H168" s="299">
        <v>0</v>
      </c>
      <c r="I168" s="299">
        <v>0</v>
      </c>
      <c r="J168" s="299">
        <v>0</v>
      </c>
      <c r="K168" s="299">
        <v>0</v>
      </c>
      <c r="L168" s="299">
        <v>0</v>
      </c>
      <c r="M168" s="299">
        <v>0</v>
      </c>
    </row>
    <row r="169" spans="1:13" ht="12.75">
      <c r="A169" s="316"/>
      <c r="B169" s="307"/>
      <c r="C169" s="310" t="s">
        <v>403</v>
      </c>
      <c r="D169" s="318" t="s">
        <v>404</v>
      </c>
      <c r="E169" s="299">
        <v>0</v>
      </c>
      <c r="F169" s="299">
        <v>200</v>
      </c>
      <c r="G169" s="299">
        <v>200</v>
      </c>
      <c r="H169" s="299">
        <v>0</v>
      </c>
      <c r="I169" s="299">
        <v>0</v>
      </c>
      <c r="J169" s="299">
        <v>0</v>
      </c>
      <c r="K169" s="299">
        <v>0</v>
      </c>
      <c r="L169" s="299">
        <v>0</v>
      </c>
      <c r="M169" s="299">
        <v>0</v>
      </c>
    </row>
    <row r="170" spans="1:13" ht="12.75">
      <c r="A170" s="316"/>
      <c r="B170" s="308" t="s">
        <v>322</v>
      </c>
      <c r="C170" s="308"/>
      <c r="D170" s="317" t="s">
        <v>323</v>
      </c>
      <c r="E170" s="300">
        <f>SUM(E171:E189)</f>
        <v>268215</v>
      </c>
      <c r="F170" s="300">
        <f>SUM(F171:F190)</f>
        <v>278488</v>
      </c>
      <c r="G170" s="300">
        <f>SUM(G171:G190)</f>
        <v>278488</v>
      </c>
      <c r="H170" s="300">
        <f>SUM(H171:H190)</f>
        <v>196988</v>
      </c>
      <c r="I170" s="300">
        <f>SUM(I171:I190)</f>
        <v>24050</v>
      </c>
      <c r="J170" s="300">
        <v>25000</v>
      </c>
      <c r="K170" s="300">
        <v>0</v>
      </c>
      <c r="L170" s="300">
        <v>0</v>
      </c>
      <c r="M170" s="300">
        <v>0</v>
      </c>
    </row>
    <row r="171" spans="1:14" ht="63.75">
      <c r="A171" s="316"/>
      <c r="B171" s="313"/>
      <c r="C171" s="314" t="s">
        <v>466</v>
      </c>
      <c r="D171" s="311" t="s">
        <v>467</v>
      </c>
      <c r="E171" s="301">
        <v>25000</v>
      </c>
      <c r="F171" s="301">
        <v>25000</v>
      </c>
      <c r="G171" s="301">
        <v>25000</v>
      </c>
      <c r="H171" s="301">
        <v>0</v>
      </c>
      <c r="I171" s="301">
        <v>0</v>
      </c>
      <c r="J171" s="301">
        <v>25000</v>
      </c>
      <c r="K171" s="301">
        <v>0</v>
      </c>
      <c r="L171" s="301">
        <v>0</v>
      </c>
      <c r="M171" s="301">
        <v>0</v>
      </c>
      <c r="N171" s="153"/>
    </row>
    <row r="172" spans="1:13" ht="25.5">
      <c r="A172" s="316"/>
      <c r="B172" s="307"/>
      <c r="C172" s="310" t="s">
        <v>454</v>
      </c>
      <c r="D172" s="318" t="s">
        <v>455</v>
      </c>
      <c r="E172" s="299">
        <v>11553</v>
      </c>
      <c r="F172" s="299">
        <v>18700</v>
      </c>
      <c r="G172" s="299">
        <v>18700</v>
      </c>
      <c r="H172" s="299">
        <v>0</v>
      </c>
      <c r="I172" s="299">
        <v>0</v>
      </c>
      <c r="J172" s="299">
        <v>0</v>
      </c>
      <c r="K172" s="299">
        <v>0</v>
      </c>
      <c r="L172" s="299">
        <v>0</v>
      </c>
      <c r="M172" s="299">
        <v>0</v>
      </c>
    </row>
    <row r="173" spans="1:13" ht="25.5">
      <c r="A173" s="316"/>
      <c r="B173" s="307"/>
      <c r="C173" s="310" t="s">
        <v>393</v>
      </c>
      <c r="D173" s="318" t="s">
        <v>394</v>
      </c>
      <c r="E173" s="299">
        <v>174375</v>
      </c>
      <c r="F173" s="299">
        <v>181088</v>
      </c>
      <c r="G173" s="299">
        <v>181088</v>
      </c>
      <c r="H173" s="299">
        <v>181088</v>
      </c>
      <c r="I173" s="299">
        <v>0</v>
      </c>
      <c r="J173" s="299">
        <v>0</v>
      </c>
      <c r="K173" s="299">
        <v>0</v>
      </c>
      <c r="L173" s="299">
        <v>0</v>
      </c>
      <c r="M173" s="299">
        <v>0</v>
      </c>
    </row>
    <row r="174" spans="1:13" ht="12.75">
      <c r="A174" s="316"/>
      <c r="B174" s="307"/>
      <c r="C174" s="310" t="s">
        <v>409</v>
      </c>
      <c r="D174" s="318" t="s">
        <v>410</v>
      </c>
      <c r="E174" s="299">
        <v>12653</v>
      </c>
      <c r="F174" s="299">
        <v>15400</v>
      </c>
      <c r="G174" s="299">
        <v>15400</v>
      </c>
      <c r="H174" s="299">
        <v>15400</v>
      </c>
      <c r="I174" s="299">
        <v>0</v>
      </c>
      <c r="J174" s="299">
        <v>0</v>
      </c>
      <c r="K174" s="299"/>
      <c r="L174" s="299">
        <v>0</v>
      </c>
      <c r="M174" s="299">
        <v>0</v>
      </c>
    </row>
    <row r="175" spans="1:13" ht="12.75">
      <c r="A175" s="316"/>
      <c r="B175" s="307"/>
      <c r="C175" s="310" t="s">
        <v>395</v>
      </c>
      <c r="D175" s="318" t="s">
        <v>396</v>
      </c>
      <c r="E175" s="299">
        <v>28298</v>
      </c>
      <c r="F175" s="299">
        <v>20150</v>
      </c>
      <c r="G175" s="299">
        <v>20150</v>
      </c>
      <c r="H175" s="299">
        <v>0</v>
      </c>
      <c r="I175" s="299">
        <v>20150</v>
      </c>
      <c r="J175" s="299">
        <v>0</v>
      </c>
      <c r="K175" s="299">
        <v>0</v>
      </c>
      <c r="L175" s="299">
        <v>0</v>
      </c>
      <c r="M175" s="299">
        <v>0</v>
      </c>
    </row>
    <row r="176" spans="1:13" ht="12.75">
      <c r="A176" s="316"/>
      <c r="B176" s="307"/>
      <c r="C176" s="310" t="s">
        <v>397</v>
      </c>
      <c r="D176" s="318" t="s">
        <v>398</v>
      </c>
      <c r="E176" s="299">
        <v>4995</v>
      </c>
      <c r="F176" s="299">
        <v>3900</v>
      </c>
      <c r="G176" s="299">
        <v>3900</v>
      </c>
      <c r="H176" s="299">
        <v>0</v>
      </c>
      <c r="I176" s="299">
        <v>3900</v>
      </c>
      <c r="J176" s="299">
        <v>0</v>
      </c>
      <c r="K176" s="299">
        <v>0</v>
      </c>
      <c r="L176" s="299">
        <v>0</v>
      </c>
      <c r="M176" s="299">
        <v>0</v>
      </c>
    </row>
    <row r="177" spans="1:13" ht="12.75">
      <c r="A177" s="316"/>
      <c r="B177" s="307"/>
      <c r="C177" s="310" t="s">
        <v>367</v>
      </c>
      <c r="D177" s="318" t="s">
        <v>368</v>
      </c>
      <c r="E177" s="299">
        <v>0</v>
      </c>
      <c r="F177" s="299">
        <v>500</v>
      </c>
      <c r="G177" s="299">
        <v>500</v>
      </c>
      <c r="H177" s="299">
        <v>500</v>
      </c>
      <c r="I177" s="299">
        <v>0</v>
      </c>
      <c r="J177" s="299">
        <v>0</v>
      </c>
      <c r="K177" s="299">
        <v>0</v>
      </c>
      <c r="L177" s="299">
        <v>0</v>
      </c>
      <c r="M177" s="299">
        <v>0</v>
      </c>
    </row>
    <row r="178" spans="1:13" ht="12.75">
      <c r="A178" s="316"/>
      <c r="B178" s="307"/>
      <c r="C178" s="310" t="s">
        <v>369</v>
      </c>
      <c r="D178" s="318" t="s">
        <v>370</v>
      </c>
      <c r="E178" s="299">
        <v>600</v>
      </c>
      <c r="F178" s="299">
        <v>1000</v>
      </c>
      <c r="G178" s="299">
        <v>1000</v>
      </c>
      <c r="H178" s="299">
        <v>0</v>
      </c>
      <c r="I178" s="299">
        <v>0</v>
      </c>
      <c r="J178" s="299">
        <v>0</v>
      </c>
      <c r="K178" s="299">
        <v>0</v>
      </c>
      <c r="L178" s="299">
        <v>0</v>
      </c>
      <c r="M178" s="299">
        <v>0</v>
      </c>
    </row>
    <row r="179" spans="1:13" ht="25.5">
      <c r="A179" s="316"/>
      <c r="B179" s="307"/>
      <c r="C179" s="310" t="s">
        <v>456</v>
      </c>
      <c r="D179" s="318" t="s">
        <v>457</v>
      </c>
      <c r="E179" s="299">
        <v>0</v>
      </c>
      <c r="F179" s="299">
        <v>500</v>
      </c>
      <c r="G179" s="299">
        <v>500</v>
      </c>
      <c r="H179" s="299">
        <v>0</v>
      </c>
      <c r="I179" s="299">
        <v>0</v>
      </c>
      <c r="J179" s="299">
        <v>0</v>
      </c>
      <c r="K179" s="299">
        <v>0</v>
      </c>
      <c r="L179" s="299">
        <v>0</v>
      </c>
      <c r="M179" s="299">
        <v>0</v>
      </c>
    </row>
    <row r="180" spans="1:13" ht="12.75">
      <c r="A180" s="316"/>
      <c r="B180" s="307"/>
      <c r="C180" s="310" t="s">
        <v>382</v>
      </c>
      <c r="D180" s="318" t="s">
        <v>383</v>
      </c>
      <c r="E180" s="299">
        <v>8900</v>
      </c>
      <c r="F180" s="299">
        <v>6000</v>
      </c>
      <c r="G180" s="299">
        <v>6000</v>
      </c>
      <c r="H180" s="299">
        <v>0</v>
      </c>
      <c r="I180" s="299">
        <v>0</v>
      </c>
      <c r="J180" s="299">
        <v>0</v>
      </c>
      <c r="K180" s="299">
        <v>0</v>
      </c>
      <c r="L180" s="299">
        <v>0</v>
      </c>
      <c r="M180" s="299">
        <v>0</v>
      </c>
    </row>
    <row r="181" spans="1:13" ht="12.75">
      <c r="A181" s="316"/>
      <c r="B181" s="307"/>
      <c r="C181" s="310" t="s">
        <v>377</v>
      </c>
      <c r="D181" s="318" t="s">
        <v>378</v>
      </c>
      <c r="E181" s="299">
        <v>691</v>
      </c>
      <c r="F181" s="299">
        <v>300</v>
      </c>
      <c r="G181" s="299">
        <v>300</v>
      </c>
      <c r="H181" s="299">
        <v>0</v>
      </c>
      <c r="I181" s="299">
        <v>0</v>
      </c>
      <c r="J181" s="299">
        <v>0</v>
      </c>
      <c r="K181" s="299">
        <v>0</v>
      </c>
      <c r="L181" s="299">
        <v>0</v>
      </c>
      <c r="M181" s="299">
        <v>0</v>
      </c>
    </row>
    <row r="182" spans="1:13" ht="12.75">
      <c r="A182" s="316"/>
      <c r="B182" s="307"/>
      <c r="C182" s="310" t="s">
        <v>413</v>
      </c>
      <c r="D182" s="318" t="s">
        <v>414</v>
      </c>
      <c r="E182" s="299">
        <v>0</v>
      </c>
      <c r="F182" s="299">
        <v>400</v>
      </c>
      <c r="G182" s="299">
        <v>400</v>
      </c>
      <c r="H182" s="299">
        <v>0</v>
      </c>
      <c r="I182" s="299">
        <v>0</v>
      </c>
      <c r="J182" s="299">
        <v>0</v>
      </c>
      <c r="K182" s="299">
        <v>0</v>
      </c>
      <c r="L182" s="299">
        <v>0</v>
      </c>
      <c r="M182" s="299">
        <v>0</v>
      </c>
    </row>
    <row r="183" spans="1:13" ht="12.75">
      <c r="A183" s="316"/>
      <c r="B183" s="307"/>
      <c r="C183" s="310" t="s">
        <v>359</v>
      </c>
      <c r="D183" s="318" t="s">
        <v>360</v>
      </c>
      <c r="E183" s="299">
        <v>833</v>
      </c>
      <c r="F183" s="299">
        <v>3600</v>
      </c>
      <c r="G183" s="299">
        <v>3600</v>
      </c>
      <c r="H183" s="299">
        <v>0</v>
      </c>
      <c r="I183" s="299">
        <v>0</v>
      </c>
      <c r="J183" s="299">
        <v>0</v>
      </c>
      <c r="K183" s="299">
        <v>0</v>
      </c>
      <c r="L183" s="299">
        <v>0</v>
      </c>
      <c r="M183" s="299">
        <v>0</v>
      </c>
    </row>
    <row r="184" spans="1:13" ht="38.25">
      <c r="A184" s="316"/>
      <c r="B184" s="307"/>
      <c r="C184" s="310" t="s">
        <v>419</v>
      </c>
      <c r="D184" s="318" t="s">
        <v>420</v>
      </c>
      <c r="E184" s="299">
        <v>317</v>
      </c>
      <c r="F184" s="299">
        <v>0</v>
      </c>
      <c r="G184" s="299">
        <v>0</v>
      </c>
      <c r="H184" s="299">
        <v>0</v>
      </c>
      <c r="I184" s="299">
        <v>0</v>
      </c>
      <c r="J184" s="299">
        <v>0</v>
      </c>
      <c r="K184" s="299">
        <v>0</v>
      </c>
      <c r="L184" s="299">
        <v>0</v>
      </c>
      <c r="M184" s="299">
        <v>0</v>
      </c>
    </row>
    <row r="185" spans="1:13" ht="25.5">
      <c r="A185" s="316"/>
      <c r="B185" s="307"/>
      <c r="C185" s="310" t="s">
        <v>458</v>
      </c>
      <c r="D185" s="318" t="s">
        <v>459</v>
      </c>
      <c r="E185" s="299">
        <v>0</v>
      </c>
      <c r="F185" s="299">
        <v>500</v>
      </c>
      <c r="G185" s="299">
        <v>500</v>
      </c>
      <c r="H185" s="299">
        <v>0</v>
      </c>
      <c r="I185" s="299">
        <v>0</v>
      </c>
      <c r="J185" s="299">
        <v>0</v>
      </c>
      <c r="K185" s="299">
        <v>0</v>
      </c>
      <c r="L185" s="299">
        <v>0</v>
      </c>
      <c r="M185" s="299">
        <v>0</v>
      </c>
    </row>
    <row r="186" spans="1:13" ht="12.75">
      <c r="A186" s="316"/>
      <c r="B186" s="307"/>
      <c r="C186" s="310" t="s">
        <v>403</v>
      </c>
      <c r="D186" s="318" t="s">
        <v>404</v>
      </c>
      <c r="E186" s="299">
        <v>0</v>
      </c>
      <c r="F186" s="299">
        <v>300</v>
      </c>
      <c r="G186" s="299">
        <v>300</v>
      </c>
      <c r="H186" s="299">
        <v>0</v>
      </c>
      <c r="I186" s="299">
        <v>0</v>
      </c>
      <c r="J186" s="299">
        <v>0</v>
      </c>
      <c r="K186" s="299">
        <v>0</v>
      </c>
      <c r="L186" s="299">
        <v>0</v>
      </c>
      <c r="M186" s="299">
        <v>0</v>
      </c>
    </row>
    <row r="187" spans="1:13" ht="12.75">
      <c r="A187" s="316"/>
      <c r="B187" s="307"/>
      <c r="C187" s="310" t="s">
        <v>371</v>
      </c>
      <c r="D187" s="318" t="s">
        <v>372</v>
      </c>
      <c r="E187" s="299">
        <v>0</v>
      </c>
      <c r="F187" s="299">
        <v>500</v>
      </c>
      <c r="G187" s="299">
        <v>500</v>
      </c>
      <c r="H187" s="299">
        <v>0</v>
      </c>
      <c r="I187" s="299">
        <v>0</v>
      </c>
      <c r="J187" s="299">
        <v>0</v>
      </c>
      <c r="K187" s="299">
        <v>0</v>
      </c>
      <c r="L187" s="299">
        <v>0</v>
      </c>
      <c r="M187" s="299">
        <v>0</v>
      </c>
    </row>
    <row r="188" spans="1:13" ht="25.5">
      <c r="A188" s="316"/>
      <c r="B188" s="307"/>
      <c r="C188" s="310" t="s">
        <v>405</v>
      </c>
      <c r="D188" s="318" t="s">
        <v>406</v>
      </c>
      <c r="E188" s="299">
        <v>0</v>
      </c>
      <c r="F188" s="299">
        <v>150</v>
      </c>
      <c r="G188" s="299">
        <v>150</v>
      </c>
      <c r="H188" s="299">
        <v>0</v>
      </c>
      <c r="I188" s="299">
        <v>0</v>
      </c>
      <c r="J188" s="299">
        <v>0</v>
      </c>
      <c r="K188" s="299">
        <v>0</v>
      </c>
      <c r="L188" s="299">
        <v>0</v>
      </c>
      <c r="M188" s="299">
        <v>0</v>
      </c>
    </row>
    <row r="189" spans="1:13" ht="38.25">
      <c r="A189" s="316"/>
      <c r="B189" s="307"/>
      <c r="C189" s="310" t="s">
        <v>407</v>
      </c>
      <c r="D189" s="318" t="s">
        <v>408</v>
      </c>
      <c r="E189" s="299">
        <v>0</v>
      </c>
      <c r="F189" s="299">
        <v>300</v>
      </c>
      <c r="G189" s="299">
        <v>300</v>
      </c>
      <c r="H189" s="299">
        <v>0</v>
      </c>
      <c r="I189" s="299">
        <v>0</v>
      </c>
      <c r="J189" s="299">
        <v>0</v>
      </c>
      <c r="K189" s="299">
        <v>0</v>
      </c>
      <c r="L189" s="299">
        <v>0</v>
      </c>
      <c r="M189" s="299">
        <v>0</v>
      </c>
    </row>
    <row r="190" spans="1:13" ht="25.5">
      <c r="A190" s="316"/>
      <c r="B190" s="307"/>
      <c r="C190" s="310" t="s">
        <v>423</v>
      </c>
      <c r="D190" s="318" t="s">
        <v>424</v>
      </c>
      <c r="E190" s="299">
        <v>0</v>
      </c>
      <c r="F190" s="299">
        <v>200</v>
      </c>
      <c r="G190" s="299">
        <v>200</v>
      </c>
      <c r="H190" s="299">
        <v>0</v>
      </c>
      <c r="I190" s="299">
        <v>0</v>
      </c>
      <c r="J190" s="299">
        <v>0</v>
      </c>
      <c r="K190" s="299">
        <v>0</v>
      </c>
      <c r="L190" s="299">
        <v>0</v>
      </c>
      <c r="M190" s="299">
        <v>0</v>
      </c>
    </row>
    <row r="191" spans="1:13" ht="12.75">
      <c r="A191" s="316"/>
      <c r="B191" s="308" t="s">
        <v>462</v>
      </c>
      <c r="C191" s="308"/>
      <c r="D191" s="317" t="s">
        <v>463</v>
      </c>
      <c r="E191" s="300">
        <f aca="true" t="shared" si="8" ref="E191:L191">SUM(E192:E211)</f>
        <v>801740</v>
      </c>
      <c r="F191" s="300">
        <f t="shared" si="8"/>
        <v>870952</v>
      </c>
      <c r="G191" s="300">
        <f t="shared" si="8"/>
        <v>870952</v>
      </c>
      <c r="H191" s="300">
        <f t="shared" si="8"/>
        <v>593480</v>
      </c>
      <c r="I191" s="300">
        <f t="shared" si="8"/>
        <v>105472</v>
      </c>
      <c r="J191" s="300">
        <f t="shared" si="8"/>
        <v>0</v>
      </c>
      <c r="K191" s="300">
        <f t="shared" si="8"/>
        <v>0</v>
      </c>
      <c r="L191" s="300">
        <f t="shared" si="8"/>
        <v>0</v>
      </c>
      <c r="M191" s="300">
        <v>0</v>
      </c>
    </row>
    <row r="192" spans="1:13" ht="25.5">
      <c r="A192" s="316"/>
      <c r="B192" s="307"/>
      <c r="C192" s="310" t="s">
        <v>454</v>
      </c>
      <c r="D192" s="318" t="s">
        <v>455</v>
      </c>
      <c r="E192" s="299">
        <v>45917</v>
      </c>
      <c r="F192" s="299">
        <v>47800</v>
      </c>
      <c r="G192" s="299">
        <v>47800</v>
      </c>
      <c r="H192" s="299">
        <v>0</v>
      </c>
      <c r="I192" s="299">
        <v>0</v>
      </c>
      <c r="J192" s="299">
        <v>0</v>
      </c>
      <c r="K192" s="299">
        <v>0</v>
      </c>
      <c r="L192" s="299">
        <v>0</v>
      </c>
      <c r="M192" s="299">
        <v>0</v>
      </c>
    </row>
    <row r="193" spans="1:13" ht="25.5">
      <c r="A193" s="316"/>
      <c r="B193" s="307"/>
      <c r="C193" s="310" t="s">
        <v>393</v>
      </c>
      <c r="D193" s="318" t="s">
        <v>394</v>
      </c>
      <c r="E193" s="299">
        <v>519090</v>
      </c>
      <c r="F193" s="299">
        <v>546280</v>
      </c>
      <c r="G193" s="299">
        <v>546280</v>
      </c>
      <c r="H193" s="299">
        <v>546280</v>
      </c>
      <c r="I193" s="299">
        <v>0</v>
      </c>
      <c r="J193" s="299">
        <v>0</v>
      </c>
      <c r="K193" s="299">
        <v>0</v>
      </c>
      <c r="L193" s="299">
        <v>0</v>
      </c>
      <c r="M193" s="299">
        <v>0</v>
      </c>
    </row>
    <row r="194" spans="1:13" ht="12.75">
      <c r="A194" s="316"/>
      <c r="B194" s="307"/>
      <c r="C194" s="310" t="s">
        <v>409</v>
      </c>
      <c r="D194" s="318" t="s">
        <v>410</v>
      </c>
      <c r="E194" s="299">
        <v>35032</v>
      </c>
      <c r="F194" s="299">
        <v>46400</v>
      </c>
      <c r="G194" s="299">
        <v>46400</v>
      </c>
      <c r="H194" s="299">
        <v>46400</v>
      </c>
      <c r="I194" s="299">
        <v>0</v>
      </c>
      <c r="J194" s="299">
        <v>0</v>
      </c>
      <c r="K194" s="299">
        <v>0</v>
      </c>
      <c r="L194" s="299">
        <v>0</v>
      </c>
      <c r="M194" s="299">
        <v>0</v>
      </c>
    </row>
    <row r="195" spans="1:13" ht="12.75">
      <c r="A195" s="316"/>
      <c r="B195" s="307"/>
      <c r="C195" s="310" t="s">
        <v>395</v>
      </c>
      <c r="D195" s="318" t="s">
        <v>396</v>
      </c>
      <c r="E195" s="299">
        <v>88994</v>
      </c>
      <c r="F195" s="299">
        <v>89872</v>
      </c>
      <c r="G195" s="299">
        <v>89872</v>
      </c>
      <c r="H195" s="299">
        <v>0</v>
      </c>
      <c r="I195" s="299">
        <v>89872</v>
      </c>
      <c r="J195" s="299">
        <v>0</v>
      </c>
      <c r="K195" s="299">
        <v>0</v>
      </c>
      <c r="L195" s="299">
        <v>0</v>
      </c>
      <c r="M195" s="299">
        <v>0</v>
      </c>
    </row>
    <row r="196" spans="1:13" ht="12.75">
      <c r="A196" s="316"/>
      <c r="B196" s="307"/>
      <c r="C196" s="310" t="s">
        <v>397</v>
      </c>
      <c r="D196" s="318" t="s">
        <v>398</v>
      </c>
      <c r="E196" s="299">
        <v>15383</v>
      </c>
      <c r="F196" s="299">
        <v>15600</v>
      </c>
      <c r="G196" s="299">
        <v>15600</v>
      </c>
      <c r="H196" s="299">
        <v>0</v>
      </c>
      <c r="I196" s="299">
        <v>15600</v>
      </c>
      <c r="J196" s="299">
        <v>0</v>
      </c>
      <c r="K196" s="299">
        <v>0</v>
      </c>
      <c r="L196" s="299">
        <v>0</v>
      </c>
      <c r="M196" s="299">
        <v>0</v>
      </c>
    </row>
    <row r="197" spans="1:13" ht="12.75">
      <c r="A197" s="316"/>
      <c r="B197" s="307"/>
      <c r="C197" s="310" t="s">
        <v>367</v>
      </c>
      <c r="D197" s="318" t="s">
        <v>368</v>
      </c>
      <c r="E197" s="299">
        <v>0</v>
      </c>
      <c r="F197" s="299">
        <v>800</v>
      </c>
      <c r="G197" s="299">
        <v>800</v>
      </c>
      <c r="H197" s="299">
        <v>800</v>
      </c>
      <c r="I197" s="299">
        <v>0</v>
      </c>
      <c r="J197" s="299">
        <v>0</v>
      </c>
      <c r="K197" s="299">
        <v>0</v>
      </c>
      <c r="L197" s="299">
        <v>0</v>
      </c>
      <c r="M197" s="299">
        <v>0</v>
      </c>
    </row>
    <row r="198" spans="1:13" ht="12.75">
      <c r="A198" s="316"/>
      <c r="B198" s="307"/>
      <c r="C198" s="310" t="s">
        <v>369</v>
      </c>
      <c r="D198" s="318" t="s">
        <v>370</v>
      </c>
      <c r="E198" s="299">
        <v>6000</v>
      </c>
      <c r="F198" s="299">
        <v>9000</v>
      </c>
      <c r="G198" s="299">
        <v>9000</v>
      </c>
      <c r="H198" s="299">
        <v>0</v>
      </c>
      <c r="I198" s="299">
        <v>0</v>
      </c>
      <c r="J198" s="299">
        <v>0</v>
      </c>
      <c r="K198" s="299">
        <v>0</v>
      </c>
      <c r="L198" s="299">
        <v>0</v>
      </c>
      <c r="M198" s="299">
        <v>0</v>
      </c>
    </row>
    <row r="199" spans="1:13" ht="25.5">
      <c r="A199" s="316"/>
      <c r="B199" s="307"/>
      <c r="C199" s="310" t="s">
        <v>456</v>
      </c>
      <c r="D199" s="318" t="s">
        <v>457</v>
      </c>
      <c r="E199" s="299">
        <v>324</v>
      </c>
      <c r="F199" s="299">
        <v>2500</v>
      </c>
      <c r="G199" s="299">
        <v>2500</v>
      </c>
      <c r="H199" s="299">
        <v>0</v>
      </c>
      <c r="I199" s="299">
        <v>0</v>
      </c>
      <c r="J199" s="299">
        <v>0</v>
      </c>
      <c r="K199" s="299">
        <v>0</v>
      </c>
      <c r="L199" s="299">
        <v>0</v>
      </c>
      <c r="M199" s="299">
        <v>0</v>
      </c>
    </row>
    <row r="200" spans="1:13" ht="12.75">
      <c r="A200" s="316"/>
      <c r="B200" s="307"/>
      <c r="C200" s="310" t="s">
        <v>382</v>
      </c>
      <c r="D200" s="318" t="s">
        <v>383</v>
      </c>
      <c r="E200" s="299">
        <v>65900</v>
      </c>
      <c r="F200" s="299">
        <v>60000</v>
      </c>
      <c r="G200" s="299">
        <v>60000</v>
      </c>
      <c r="H200" s="299">
        <v>0</v>
      </c>
      <c r="I200" s="299">
        <v>0</v>
      </c>
      <c r="J200" s="299">
        <v>0</v>
      </c>
      <c r="K200" s="299">
        <v>0</v>
      </c>
      <c r="L200" s="299">
        <v>0</v>
      </c>
      <c r="M200" s="299">
        <v>0</v>
      </c>
    </row>
    <row r="201" spans="1:13" ht="12.75">
      <c r="A201" s="316"/>
      <c r="B201" s="307"/>
      <c r="C201" s="310" t="s">
        <v>377</v>
      </c>
      <c r="D201" s="318" t="s">
        <v>378</v>
      </c>
      <c r="E201" s="299">
        <v>14758</v>
      </c>
      <c r="F201" s="299">
        <v>30000</v>
      </c>
      <c r="G201" s="299">
        <v>30000</v>
      </c>
      <c r="H201" s="299">
        <v>0</v>
      </c>
      <c r="I201" s="299">
        <v>0</v>
      </c>
      <c r="J201" s="299">
        <v>0</v>
      </c>
      <c r="K201" s="299">
        <v>0</v>
      </c>
      <c r="L201" s="299">
        <v>0</v>
      </c>
      <c r="M201" s="299">
        <v>0</v>
      </c>
    </row>
    <row r="202" spans="1:13" ht="12.75">
      <c r="A202" s="316"/>
      <c r="B202" s="307"/>
      <c r="C202" s="310" t="s">
        <v>413</v>
      </c>
      <c r="D202" s="318" t="s">
        <v>414</v>
      </c>
      <c r="E202" s="299">
        <v>0</v>
      </c>
      <c r="F202" s="299">
        <v>1500</v>
      </c>
      <c r="G202" s="299">
        <v>1500</v>
      </c>
      <c r="H202" s="299">
        <v>0</v>
      </c>
      <c r="I202" s="299">
        <v>0</v>
      </c>
      <c r="J202" s="299">
        <v>0</v>
      </c>
      <c r="K202" s="299">
        <v>0</v>
      </c>
      <c r="L202" s="299">
        <v>0</v>
      </c>
      <c r="M202" s="299">
        <v>0</v>
      </c>
    </row>
    <row r="203" spans="1:13" ht="12.75">
      <c r="A203" s="316"/>
      <c r="B203" s="307"/>
      <c r="C203" s="310" t="s">
        <v>359</v>
      </c>
      <c r="D203" s="318" t="s">
        <v>360</v>
      </c>
      <c r="E203" s="299">
        <v>10000</v>
      </c>
      <c r="F203" s="299">
        <v>12000</v>
      </c>
      <c r="G203" s="299">
        <v>12000</v>
      </c>
      <c r="H203" s="299">
        <v>0</v>
      </c>
      <c r="I203" s="299">
        <v>0</v>
      </c>
      <c r="J203" s="299">
        <v>0</v>
      </c>
      <c r="K203" s="299">
        <v>0</v>
      </c>
      <c r="L203" s="299">
        <v>0</v>
      </c>
      <c r="M203" s="299">
        <v>0</v>
      </c>
    </row>
    <row r="204" spans="1:13" ht="12.75">
      <c r="A204" s="316"/>
      <c r="B204" s="307"/>
      <c r="C204" s="310" t="s">
        <v>415</v>
      </c>
      <c r="D204" s="318" t="s">
        <v>416</v>
      </c>
      <c r="E204" s="299">
        <v>0</v>
      </c>
      <c r="F204" s="299">
        <v>600</v>
      </c>
      <c r="G204" s="299">
        <v>600</v>
      </c>
      <c r="H204" s="299">
        <v>0</v>
      </c>
      <c r="I204" s="299">
        <v>0</v>
      </c>
      <c r="J204" s="299">
        <v>0</v>
      </c>
      <c r="K204" s="299">
        <v>0</v>
      </c>
      <c r="L204" s="299">
        <v>0</v>
      </c>
      <c r="M204" s="299">
        <v>0</v>
      </c>
    </row>
    <row r="205" spans="1:13" ht="38.25">
      <c r="A205" s="316"/>
      <c r="B205" s="307"/>
      <c r="C205" s="310" t="s">
        <v>419</v>
      </c>
      <c r="D205" s="318" t="s">
        <v>420</v>
      </c>
      <c r="E205" s="299">
        <v>0</v>
      </c>
      <c r="F205" s="299">
        <v>2500</v>
      </c>
      <c r="G205" s="299">
        <v>2500</v>
      </c>
      <c r="H205" s="299">
        <v>0</v>
      </c>
      <c r="I205" s="299">
        <v>0</v>
      </c>
      <c r="J205" s="299">
        <v>0</v>
      </c>
      <c r="K205" s="299">
        <v>0</v>
      </c>
      <c r="L205" s="299">
        <v>0</v>
      </c>
      <c r="M205" s="299">
        <v>0</v>
      </c>
    </row>
    <row r="206" spans="1:13" ht="25.5">
      <c r="A206" s="316"/>
      <c r="B206" s="307"/>
      <c r="C206" s="310" t="s">
        <v>458</v>
      </c>
      <c r="D206" s="318" t="s">
        <v>459</v>
      </c>
      <c r="E206" s="299">
        <v>0</v>
      </c>
      <c r="F206" s="299">
        <v>1000</v>
      </c>
      <c r="G206" s="299">
        <v>1000</v>
      </c>
      <c r="H206" s="299">
        <v>0</v>
      </c>
      <c r="I206" s="299">
        <v>0</v>
      </c>
      <c r="J206" s="299">
        <v>0</v>
      </c>
      <c r="K206" s="299">
        <v>0</v>
      </c>
      <c r="L206" s="299">
        <v>0</v>
      </c>
      <c r="M206" s="299">
        <v>0</v>
      </c>
    </row>
    <row r="207" spans="1:13" ht="12.75">
      <c r="A207" s="316"/>
      <c r="B207" s="307"/>
      <c r="C207" s="310" t="s">
        <v>403</v>
      </c>
      <c r="D207" s="318" t="s">
        <v>404</v>
      </c>
      <c r="E207" s="299">
        <v>342</v>
      </c>
      <c r="F207" s="299">
        <v>1500</v>
      </c>
      <c r="G207" s="299">
        <v>1500</v>
      </c>
      <c r="H207" s="299">
        <v>0</v>
      </c>
      <c r="I207" s="299">
        <v>0</v>
      </c>
      <c r="J207" s="299">
        <v>0</v>
      </c>
      <c r="K207" s="299">
        <v>0</v>
      </c>
      <c r="L207" s="299">
        <v>0</v>
      </c>
      <c r="M207" s="299">
        <v>0</v>
      </c>
    </row>
    <row r="208" spans="1:13" ht="12.75">
      <c r="A208" s="316"/>
      <c r="B208" s="307"/>
      <c r="C208" s="310" t="s">
        <v>371</v>
      </c>
      <c r="D208" s="318" t="s">
        <v>372</v>
      </c>
      <c r="E208" s="299">
        <v>0</v>
      </c>
      <c r="F208" s="299">
        <v>1000</v>
      </c>
      <c r="G208" s="299">
        <v>1000</v>
      </c>
      <c r="H208" s="299">
        <v>0</v>
      </c>
      <c r="I208" s="299">
        <v>0</v>
      </c>
      <c r="J208" s="299">
        <v>0</v>
      </c>
      <c r="K208" s="299">
        <v>0</v>
      </c>
      <c r="L208" s="299">
        <v>0</v>
      </c>
      <c r="M208" s="299">
        <v>0</v>
      </c>
    </row>
    <row r="209" spans="1:13" ht="25.5">
      <c r="A209" s="316"/>
      <c r="B209" s="307"/>
      <c r="C209" s="310" t="s">
        <v>405</v>
      </c>
      <c r="D209" s="318" t="s">
        <v>406</v>
      </c>
      <c r="E209" s="299">
        <v>0</v>
      </c>
      <c r="F209" s="299">
        <v>800</v>
      </c>
      <c r="G209" s="299">
        <v>800</v>
      </c>
      <c r="H209" s="299">
        <v>0</v>
      </c>
      <c r="I209" s="299">
        <v>0</v>
      </c>
      <c r="J209" s="299">
        <v>0</v>
      </c>
      <c r="K209" s="299">
        <v>0</v>
      </c>
      <c r="L209" s="299">
        <v>0</v>
      </c>
      <c r="M209" s="299">
        <v>0</v>
      </c>
    </row>
    <row r="210" spans="1:13" ht="38.25">
      <c r="A210" s="316"/>
      <c r="B210" s="307"/>
      <c r="C210" s="310" t="s">
        <v>407</v>
      </c>
      <c r="D210" s="318" t="s">
        <v>408</v>
      </c>
      <c r="E210" s="299">
        <v>0</v>
      </c>
      <c r="F210" s="299">
        <v>800</v>
      </c>
      <c r="G210" s="299">
        <v>800</v>
      </c>
      <c r="H210" s="299">
        <v>0</v>
      </c>
      <c r="I210" s="299">
        <v>0</v>
      </c>
      <c r="J210" s="299">
        <v>0</v>
      </c>
      <c r="K210" s="299">
        <v>0</v>
      </c>
      <c r="L210" s="299">
        <v>0</v>
      </c>
      <c r="M210" s="299">
        <v>0</v>
      </c>
    </row>
    <row r="211" spans="1:13" ht="25.5">
      <c r="A211" s="316"/>
      <c r="B211" s="307"/>
      <c r="C211" s="310" t="s">
        <v>423</v>
      </c>
      <c r="D211" s="318" t="s">
        <v>424</v>
      </c>
      <c r="E211" s="299">
        <v>0</v>
      </c>
      <c r="F211" s="299">
        <v>1000</v>
      </c>
      <c r="G211" s="299">
        <v>1000</v>
      </c>
      <c r="H211" s="299">
        <v>0</v>
      </c>
      <c r="I211" s="299">
        <v>0</v>
      </c>
      <c r="J211" s="299">
        <v>0</v>
      </c>
      <c r="K211" s="299">
        <v>0</v>
      </c>
      <c r="L211" s="299">
        <v>0</v>
      </c>
      <c r="M211" s="299">
        <v>0</v>
      </c>
    </row>
    <row r="212" spans="1:13" ht="12.75">
      <c r="A212" s="316"/>
      <c r="B212" s="308" t="s">
        <v>468</v>
      </c>
      <c r="C212" s="308"/>
      <c r="D212" s="309" t="s">
        <v>469</v>
      </c>
      <c r="E212" s="300">
        <f aca="true" t="shared" si="9" ref="E212:K212">SUM(E213:E217)</f>
        <v>481510</v>
      </c>
      <c r="F212" s="300">
        <f t="shared" si="9"/>
        <v>441000</v>
      </c>
      <c r="G212" s="300">
        <f t="shared" si="9"/>
        <v>441000</v>
      </c>
      <c r="H212" s="300">
        <f t="shared" si="9"/>
        <v>0</v>
      </c>
      <c r="I212" s="300">
        <f t="shared" si="9"/>
        <v>0</v>
      </c>
      <c r="J212" s="300">
        <f t="shared" si="9"/>
        <v>0</v>
      </c>
      <c r="K212" s="300">
        <f t="shared" si="9"/>
        <v>0</v>
      </c>
      <c r="L212" s="300">
        <v>0</v>
      </c>
      <c r="M212" s="300">
        <v>0</v>
      </c>
    </row>
    <row r="213" spans="1:13" ht="12.75">
      <c r="A213" s="316"/>
      <c r="B213" s="307"/>
      <c r="C213" s="310" t="s">
        <v>369</v>
      </c>
      <c r="D213" s="311" t="s">
        <v>370</v>
      </c>
      <c r="E213" s="301">
        <v>1000</v>
      </c>
      <c r="F213" s="301">
        <v>15000</v>
      </c>
      <c r="G213" s="301">
        <v>15000</v>
      </c>
      <c r="H213" s="301">
        <v>0</v>
      </c>
      <c r="I213" s="301">
        <v>0</v>
      </c>
      <c r="J213" s="301">
        <v>0</v>
      </c>
      <c r="K213" s="301">
        <v>0</v>
      </c>
      <c r="L213" s="301">
        <v>0</v>
      </c>
      <c r="M213" s="301">
        <v>0</v>
      </c>
    </row>
    <row r="214" spans="1:13" ht="12.75">
      <c r="A214" s="316"/>
      <c r="B214" s="307"/>
      <c r="C214" s="310" t="s">
        <v>377</v>
      </c>
      <c r="D214" s="318" t="s">
        <v>378</v>
      </c>
      <c r="E214" s="301">
        <v>0</v>
      </c>
      <c r="F214" s="301">
        <v>1000</v>
      </c>
      <c r="G214" s="301">
        <v>1000</v>
      </c>
      <c r="H214" s="301">
        <v>0</v>
      </c>
      <c r="I214" s="301">
        <v>0</v>
      </c>
      <c r="J214" s="301">
        <v>0</v>
      </c>
      <c r="K214" s="301">
        <v>0</v>
      </c>
      <c r="L214" s="301">
        <v>0</v>
      </c>
      <c r="M214" s="301">
        <v>0</v>
      </c>
    </row>
    <row r="215" spans="1:13" ht="12.75">
      <c r="A215" s="316"/>
      <c r="B215" s="307"/>
      <c r="C215" s="310" t="s">
        <v>359</v>
      </c>
      <c r="D215" s="311" t="s">
        <v>360</v>
      </c>
      <c r="E215" s="301">
        <v>359000</v>
      </c>
      <c r="F215" s="301">
        <v>420000</v>
      </c>
      <c r="G215" s="301">
        <v>420000</v>
      </c>
      <c r="H215" s="301">
        <v>0</v>
      </c>
      <c r="I215" s="301">
        <v>0</v>
      </c>
      <c r="J215" s="301">
        <v>0</v>
      </c>
      <c r="K215" s="301">
        <v>0</v>
      </c>
      <c r="L215" s="301">
        <v>0</v>
      </c>
      <c r="M215" s="301">
        <v>0</v>
      </c>
    </row>
    <row r="216" spans="1:13" ht="12.75">
      <c r="A216" s="316"/>
      <c r="B216" s="307"/>
      <c r="C216" s="310" t="s">
        <v>371</v>
      </c>
      <c r="D216" s="311" t="s">
        <v>372</v>
      </c>
      <c r="E216" s="301">
        <v>5000</v>
      </c>
      <c r="F216" s="301">
        <v>5000</v>
      </c>
      <c r="G216" s="301">
        <v>5000</v>
      </c>
      <c r="H216" s="301">
        <v>0</v>
      </c>
      <c r="I216" s="301">
        <v>0</v>
      </c>
      <c r="J216" s="301">
        <v>0</v>
      </c>
      <c r="K216" s="301">
        <v>0</v>
      </c>
      <c r="L216" s="301">
        <v>0</v>
      </c>
      <c r="M216" s="301">
        <v>0</v>
      </c>
    </row>
    <row r="217" spans="1:15" ht="25.5">
      <c r="A217" s="316"/>
      <c r="B217" s="307"/>
      <c r="C217" s="327" t="s">
        <v>425</v>
      </c>
      <c r="D217" s="432" t="s">
        <v>426</v>
      </c>
      <c r="E217" s="433">
        <v>116510</v>
      </c>
      <c r="F217" s="433">
        <v>0</v>
      </c>
      <c r="G217" s="433">
        <v>0</v>
      </c>
      <c r="H217" s="433">
        <v>0</v>
      </c>
      <c r="I217" s="433">
        <v>0</v>
      </c>
      <c r="J217" s="433">
        <v>0</v>
      </c>
      <c r="K217" s="433">
        <v>0</v>
      </c>
      <c r="L217" s="433">
        <v>0</v>
      </c>
      <c r="M217" s="451">
        <v>0</v>
      </c>
      <c r="N217" s="444"/>
      <c r="O217" s="444"/>
    </row>
    <row r="218" spans="1:15" ht="33" customHeight="1">
      <c r="A218" s="427"/>
      <c r="B218" s="435" t="s">
        <v>602</v>
      </c>
      <c r="C218" s="436"/>
      <c r="D218" s="437" t="s">
        <v>603</v>
      </c>
      <c r="E218" s="428">
        <v>0</v>
      </c>
      <c r="F218" s="428">
        <f>SUM(F219:F230)</f>
        <v>92040</v>
      </c>
      <c r="G218" s="428">
        <f>SUM(G219:G230)</f>
        <v>92040</v>
      </c>
      <c r="H218" s="428">
        <f>SUM(H219:H230)</f>
        <v>58400</v>
      </c>
      <c r="I218" s="428">
        <f>SUM(I219:I230)</f>
        <v>10000</v>
      </c>
      <c r="J218" s="428">
        <v>0</v>
      </c>
      <c r="K218" s="428">
        <v>0</v>
      </c>
      <c r="L218" s="428">
        <v>0</v>
      </c>
      <c r="M218" s="452">
        <v>0</v>
      </c>
      <c r="N218" s="453"/>
      <c r="O218" s="444"/>
    </row>
    <row r="219" spans="1:13" ht="25.5">
      <c r="A219" s="316"/>
      <c r="B219" s="307"/>
      <c r="C219" s="310" t="s">
        <v>393</v>
      </c>
      <c r="D219" s="318" t="s">
        <v>394</v>
      </c>
      <c r="E219" s="434">
        <v>0</v>
      </c>
      <c r="F219" s="434">
        <v>56400</v>
      </c>
      <c r="G219" s="434">
        <v>56400</v>
      </c>
      <c r="H219" s="434">
        <v>56400</v>
      </c>
      <c r="I219" s="434">
        <v>0</v>
      </c>
      <c r="J219" s="434">
        <v>0</v>
      </c>
      <c r="K219" s="434">
        <v>0</v>
      </c>
      <c r="L219" s="434">
        <v>0</v>
      </c>
      <c r="M219" s="434">
        <v>0</v>
      </c>
    </row>
    <row r="220" spans="1:13" ht="12.75">
      <c r="A220" s="316"/>
      <c r="B220" s="307"/>
      <c r="C220" s="310" t="s">
        <v>395</v>
      </c>
      <c r="D220" s="318" t="s">
        <v>396</v>
      </c>
      <c r="E220" s="434">
        <v>0</v>
      </c>
      <c r="F220" s="434">
        <v>8600</v>
      </c>
      <c r="G220" s="434">
        <v>8600</v>
      </c>
      <c r="H220" s="434">
        <v>0</v>
      </c>
      <c r="I220" s="434">
        <v>8600</v>
      </c>
      <c r="J220" s="434">
        <v>0</v>
      </c>
      <c r="K220" s="434">
        <v>0</v>
      </c>
      <c r="L220" s="434">
        <v>0</v>
      </c>
      <c r="M220" s="434">
        <v>0</v>
      </c>
    </row>
    <row r="221" spans="1:13" ht="12.75">
      <c r="A221" s="316"/>
      <c r="B221" s="307"/>
      <c r="C221" s="310" t="s">
        <v>397</v>
      </c>
      <c r="D221" s="318" t="s">
        <v>398</v>
      </c>
      <c r="E221" s="434">
        <v>0</v>
      </c>
      <c r="F221" s="434">
        <v>1400</v>
      </c>
      <c r="G221" s="434">
        <v>1400</v>
      </c>
      <c r="H221" s="434">
        <v>0</v>
      </c>
      <c r="I221" s="434">
        <v>1400</v>
      </c>
      <c r="J221" s="434">
        <v>0</v>
      </c>
      <c r="K221" s="434">
        <v>0</v>
      </c>
      <c r="L221" s="434">
        <v>0</v>
      </c>
      <c r="M221" s="434">
        <v>0</v>
      </c>
    </row>
    <row r="222" spans="1:13" ht="12.75">
      <c r="A222" s="316"/>
      <c r="B222" s="307"/>
      <c r="C222" s="310" t="s">
        <v>367</v>
      </c>
      <c r="D222" s="318" t="s">
        <v>368</v>
      </c>
      <c r="E222" s="434">
        <v>0</v>
      </c>
      <c r="F222" s="434">
        <v>2000</v>
      </c>
      <c r="G222" s="434">
        <v>2000</v>
      </c>
      <c r="H222" s="434">
        <v>2000</v>
      </c>
      <c r="I222" s="434">
        <v>0</v>
      </c>
      <c r="J222" s="434">
        <v>0</v>
      </c>
      <c r="K222" s="434">
        <v>0</v>
      </c>
      <c r="L222" s="434">
        <v>0</v>
      </c>
      <c r="M222" s="434">
        <v>0</v>
      </c>
    </row>
    <row r="223" spans="1:13" ht="12.75">
      <c r="A223" s="316"/>
      <c r="B223" s="307"/>
      <c r="C223" s="310" t="s">
        <v>369</v>
      </c>
      <c r="D223" s="318" t="s">
        <v>370</v>
      </c>
      <c r="E223" s="434">
        <v>0</v>
      </c>
      <c r="F223" s="434">
        <v>5000</v>
      </c>
      <c r="G223" s="434">
        <v>5000</v>
      </c>
      <c r="H223" s="434">
        <v>0</v>
      </c>
      <c r="I223" s="434">
        <v>0</v>
      </c>
      <c r="J223" s="434">
        <v>0</v>
      </c>
      <c r="K223" s="434"/>
      <c r="L223" s="434"/>
      <c r="M223" s="434"/>
    </row>
    <row r="224" spans="1:13" ht="12.75">
      <c r="A224" s="316"/>
      <c r="B224" s="307"/>
      <c r="C224" s="310" t="s">
        <v>359</v>
      </c>
      <c r="D224" s="318" t="s">
        <v>360</v>
      </c>
      <c r="E224" s="434">
        <v>0</v>
      </c>
      <c r="F224" s="434">
        <v>5000</v>
      </c>
      <c r="G224" s="434">
        <v>5000</v>
      </c>
      <c r="H224" s="434">
        <v>0</v>
      </c>
      <c r="I224" s="434">
        <v>0</v>
      </c>
      <c r="J224" s="434">
        <v>0</v>
      </c>
      <c r="K224" s="434">
        <v>0</v>
      </c>
      <c r="L224" s="434">
        <v>0</v>
      </c>
      <c r="M224" s="434">
        <v>0</v>
      </c>
    </row>
    <row r="225" spans="1:13" ht="38.25">
      <c r="A225" s="316"/>
      <c r="B225" s="307"/>
      <c r="C225" s="310" t="s">
        <v>419</v>
      </c>
      <c r="D225" s="318" t="s">
        <v>420</v>
      </c>
      <c r="E225" s="434">
        <v>0</v>
      </c>
      <c r="F225" s="434">
        <v>2000</v>
      </c>
      <c r="G225" s="434">
        <v>2000</v>
      </c>
      <c r="H225" s="434">
        <v>0</v>
      </c>
      <c r="I225" s="434">
        <v>0</v>
      </c>
      <c r="J225" s="434">
        <v>0</v>
      </c>
      <c r="K225" s="434">
        <v>0</v>
      </c>
      <c r="L225" s="434">
        <v>0</v>
      </c>
      <c r="M225" s="434">
        <v>0</v>
      </c>
    </row>
    <row r="226" spans="1:13" ht="12.75">
      <c r="A226" s="316"/>
      <c r="B226" s="307"/>
      <c r="C226" s="310" t="s">
        <v>403</v>
      </c>
      <c r="D226" s="318" t="s">
        <v>404</v>
      </c>
      <c r="E226" s="434">
        <v>0</v>
      </c>
      <c r="F226" s="434">
        <v>4000</v>
      </c>
      <c r="G226" s="434">
        <v>4000</v>
      </c>
      <c r="H226" s="434">
        <v>0</v>
      </c>
      <c r="I226" s="434">
        <v>0</v>
      </c>
      <c r="J226" s="434">
        <v>0</v>
      </c>
      <c r="K226" s="434">
        <v>0</v>
      </c>
      <c r="L226" s="434">
        <v>0</v>
      </c>
      <c r="M226" s="434">
        <v>0</v>
      </c>
    </row>
    <row r="227" spans="1:14" ht="25.5">
      <c r="A227" s="316"/>
      <c r="B227" s="307"/>
      <c r="C227" s="310" t="s">
        <v>421</v>
      </c>
      <c r="D227" s="318" t="s">
        <v>422</v>
      </c>
      <c r="E227" s="434">
        <v>0</v>
      </c>
      <c r="F227" s="434">
        <v>2140</v>
      </c>
      <c r="G227" s="434">
        <v>2140</v>
      </c>
      <c r="H227" s="434">
        <v>0</v>
      </c>
      <c r="I227" s="434">
        <v>0</v>
      </c>
      <c r="J227" s="434">
        <v>0</v>
      </c>
      <c r="K227" s="434">
        <v>0</v>
      </c>
      <c r="L227" s="434">
        <v>0</v>
      </c>
      <c r="M227" s="454">
        <v>0</v>
      </c>
      <c r="N227" s="455"/>
    </row>
    <row r="228" spans="1:13" ht="25.5">
      <c r="A228" s="316"/>
      <c r="B228" s="307"/>
      <c r="C228" s="310" t="s">
        <v>405</v>
      </c>
      <c r="D228" s="318" t="s">
        <v>406</v>
      </c>
      <c r="E228" s="434">
        <v>0</v>
      </c>
      <c r="F228" s="434">
        <v>1000</v>
      </c>
      <c r="G228" s="434">
        <v>1000</v>
      </c>
      <c r="H228" s="434">
        <v>0</v>
      </c>
      <c r="I228" s="434">
        <v>0</v>
      </c>
      <c r="J228" s="434">
        <v>0</v>
      </c>
      <c r="K228" s="434">
        <v>0</v>
      </c>
      <c r="L228" s="434">
        <v>0</v>
      </c>
      <c r="M228" s="434">
        <v>0</v>
      </c>
    </row>
    <row r="229" spans="1:13" ht="38.25">
      <c r="A229" s="316"/>
      <c r="B229" s="307"/>
      <c r="C229" s="310" t="s">
        <v>407</v>
      </c>
      <c r="D229" s="318" t="s">
        <v>408</v>
      </c>
      <c r="E229" s="299">
        <v>0</v>
      </c>
      <c r="F229" s="299">
        <v>2000</v>
      </c>
      <c r="G229" s="299">
        <v>2000</v>
      </c>
      <c r="H229" s="299">
        <v>0</v>
      </c>
      <c r="I229" s="299">
        <v>0</v>
      </c>
      <c r="J229" s="299">
        <v>0</v>
      </c>
      <c r="K229" s="299">
        <v>0</v>
      </c>
      <c r="L229" s="299">
        <v>0</v>
      </c>
      <c r="M229" s="299">
        <v>0</v>
      </c>
    </row>
    <row r="230" spans="1:13" ht="25.5">
      <c r="A230" s="316"/>
      <c r="B230" s="307"/>
      <c r="C230" s="310" t="s">
        <v>423</v>
      </c>
      <c r="D230" s="318" t="s">
        <v>424</v>
      </c>
      <c r="E230" s="299">
        <v>0</v>
      </c>
      <c r="F230" s="299">
        <v>2500</v>
      </c>
      <c r="G230" s="299">
        <v>2500</v>
      </c>
      <c r="H230" s="299">
        <v>0</v>
      </c>
      <c r="I230" s="299">
        <v>0</v>
      </c>
      <c r="J230" s="299">
        <v>0</v>
      </c>
      <c r="K230" s="299">
        <v>0</v>
      </c>
      <c r="L230" s="299">
        <v>0</v>
      </c>
      <c r="M230" s="299">
        <v>0</v>
      </c>
    </row>
    <row r="231" spans="1:13" ht="12.75">
      <c r="A231" s="316"/>
      <c r="B231" s="307"/>
      <c r="C231" s="310"/>
      <c r="D231" s="311"/>
      <c r="E231" s="299"/>
      <c r="F231" s="299"/>
      <c r="G231" s="299"/>
      <c r="H231" s="299"/>
      <c r="I231" s="299"/>
      <c r="J231" s="299"/>
      <c r="K231" s="299"/>
      <c r="L231" s="299"/>
      <c r="M231" s="299"/>
    </row>
    <row r="232" spans="1:13" ht="12.75">
      <c r="A232" s="316"/>
      <c r="B232" s="307"/>
      <c r="C232" s="310"/>
      <c r="D232" s="311"/>
      <c r="E232" s="299"/>
      <c r="F232" s="299"/>
      <c r="G232" s="299"/>
      <c r="H232" s="299"/>
      <c r="I232" s="299"/>
      <c r="J232" s="299"/>
      <c r="K232" s="299"/>
      <c r="L232" s="299"/>
      <c r="M232" s="299"/>
    </row>
    <row r="233" spans="1:13" ht="12.75">
      <c r="A233" s="316"/>
      <c r="B233" s="307"/>
      <c r="C233" s="310"/>
      <c r="D233" s="311"/>
      <c r="E233" s="299"/>
      <c r="F233" s="299"/>
      <c r="G233" s="299"/>
      <c r="H233" s="299"/>
      <c r="I233" s="299"/>
      <c r="J233" s="299"/>
      <c r="K233" s="299"/>
      <c r="L233" s="299"/>
      <c r="M233" s="299"/>
    </row>
    <row r="234" spans="1:13" ht="12.75">
      <c r="A234" s="316"/>
      <c r="B234" s="307"/>
      <c r="C234" s="310"/>
      <c r="D234" s="311"/>
      <c r="E234" s="299"/>
      <c r="F234" s="299"/>
      <c r="G234" s="299"/>
      <c r="H234" s="299"/>
      <c r="I234" s="299"/>
      <c r="J234" s="299"/>
      <c r="K234" s="299"/>
      <c r="L234" s="299"/>
      <c r="M234" s="299"/>
    </row>
    <row r="235" spans="1:13" ht="25.5">
      <c r="A235" s="316"/>
      <c r="B235" s="429" t="s">
        <v>470</v>
      </c>
      <c r="C235" s="429"/>
      <c r="D235" s="430" t="s">
        <v>471</v>
      </c>
      <c r="E235" s="431">
        <f aca="true" t="shared" si="10" ref="E235:K235">SUM(E236:E238)</f>
        <v>4000</v>
      </c>
      <c r="F235" s="431">
        <f t="shared" si="10"/>
        <v>17200</v>
      </c>
      <c r="G235" s="431">
        <f t="shared" si="10"/>
        <v>17200</v>
      </c>
      <c r="H235" s="431">
        <f t="shared" si="10"/>
        <v>0</v>
      </c>
      <c r="I235" s="431">
        <f t="shared" si="10"/>
        <v>0</v>
      </c>
      <c r="J235" s="431">
        <f t="shared" si="10"/>
        <v>0</v>
      </c>
      <c r="K235" s="431">
        <f t="shared" si="10"/>
        <v>0</v>
      </c>
      <c r="L235" s="431">
        <v>0</v>
      </c>
      <c r="M235" s="431">
        <v>0</v>
      </c>
    </row>
    <row r="236" spans="1:13" ht="12.75">
      <c r="A236" s="316"/>
      <c r="B236" s="307"/>
      <c r="C236" s="310" t="s">
        <v>369</v>
      </c>
      <c r="D236" s="318" t="s">
        <v>370</v>
      </c>
      <c r="E236" s="299">
        <v>0</v>
      </c>
      <c r="F236" s="299">
        <v>1000</v>
      </c>
      <c r="G236" s="299">
        <v>1000</v>
      </c>
      <c r="H236" s="299">
        <v>0</v>
      </c>
      <c r="I236" s="299">
        <v>0</v>
      </c>
      <c r="J236" s="299">
        <v>0</v>
      </c>
      <c r="K236" s="299">
        <v>0</v>
      </c>
      <c r="L236" s="299">
        <v>0</v>
      </c>
      <c r="M236" s="299">
        <v>0</v>
      </c>
    </row>
    <row r="237" spans="1:13" ht="12.75">
      <c r="A237" s="316"/>
      <c r="B237" s="307"/>
      <c r="C237" s="310" t="s">
        <v>359</v>
      </c>
      <c r="D237" s="318" t="s">
        <v>360</v>
      </c>
      <c r="E237" s="299">
        <v>4000</v>
      </c>
      <c r="F237" s="299">
        <v>15200</v>
      </c>
      <c r="G237" s="299">
        <v>15200</v>
      </c>
      <c r="H237" s="299">
        <v>0</v>
      </c>
      <c r="I237" s="299">
        <v>0</v>
      </c>
      <c r="J237" s="299">
        <v>0</v>
      </c>
      <c r="K237" s="299">
        <v>0</v>
      </c>
      <c r="L237" s="299">
        <v>0</v>
      </c>
      <c r="M237" s="299">
        <v>0</v>
      </c>
    </row>
    <row r="238" spans="1:13" ht="12.75">
      <c r="A238" s="316"/>
      <c r="B238" s="307"/>
      <c r="C238" s="310" t="s">
        <v>403</v>
      </c>
      <c r="D238" s="318" t="s">
        <v>404</v>
      </c>
      <c r="E238" s="299">
        <v>0</v>
      </c>
      <c r="F238" s="299">
        <v>1000</v>
      </c>
      <c r="G238" s="299">
        <v>1000</v>
      </c>
      <c r="H238" s="299">
        <v>0</v>
      </c>
      <c r="I238" s="299">
        <v>0</v>
      </c>
      <c r="J238" s="299">
        <v>0</v>
      </c>
      <c r="K238" s="299">
        <v>0</v>
      </c>
      <c r="L238" s="299">
        <v>0</v>
      </c>
      <c r="M238" s="299">
        <v>0</v>
      </c>
    </row>
    <row r="239" spans="1:13" ht="12.75">
      <c r="A239" s="316"/>
      <c r="B239" s="308" t="s">
        <v>464</v>
      </c>
      <c r="C239" s="308"/>
      <c r="D239" s="317" t="s">
        <v>465</v>
      </c>
      <c r="E239" s="298">
        <f aca="true" t="shared" si="11" ref="E239:L239">SUM(E240:E258)</f>
        <v>35490</v>
      </c>
      <c r="F239" s="298">
        <f t="shared" si="11"/>
        <v>228675</v>
      </c>
      <c r="G239" s="298">
        <f t="shared" si="11"/>
        <v>228675</v>
      </c>
      <c r="H239" s="298">
        <f t="shared" si="11"/>
        <v>155796</v>
      </c>
      <c r="I239" s="298">
        <f t="shared" si="11"/>
        <v>26819</v>
      </c>
      <c r="J239" s="298">
        <f t="shared" si="11"/>
        <v>0</v>
      </c>
      <c r="K239" s="298">
        <f t="shared" si="11"/>
        <v>0</v>
      </c>
      <c r="L239" s="298">
        <f t="shared" si="11"/>
        <v>0</v>
      </c>
      <c r="M239" s="298">
        <v>0</v>
      </c>
    </row>
    <row r="240" spans="1:13" ht="25.5">
      <c r="A240" s="316"/>
      <c r="B240" s="313"/>
      <c r="C240" s="310" t="s">
        <v>454</v>
      </c>
      <c r="D240" s="318" t="s">
        <v>455</v>
      </c>
      <c r="E240" s="302">
        <v>0</v>
      </c>
      <c r="F240" s="302">
        <v>0</v>
      </c>
      <c r="G240" s="302">
        <v>0</v>
      </c>
      <c r="H240" s="302">
        <v>0</v>
      </c>
      <c r="I240" s="302">
        <v>0</v>
      </c>
      <c r="J240" s="302">
        <v>0</v>
      </c>
      <c r="K240" s="302">
        <v>0</v>
      </c>
      <c r="L240" s="302">
        <v>0</v>
      </c>
      <c r="M240" s="302">
        <v>0</v>
      </c>
    </row>
    <row r="241" spans="1:13" ht="25.5">
      <c r="A241" s="316"/>
      <c r="B241" s="313"/>
      <c r="C241" s="310" t="s">
        <v>393</v>
      </c>
      <c r="D241" s="318" t="s">
        <v>394</v>
      </c>
      <c r="E241" s="302">
        <v>0</v>
      </c>
      <c r="F241" s="302">
        <v>143836</v>
      </c>
      <c r="G241" s="302">
        <v>143836</v>
      </c>
      <c r="H241" s="302">
        <v>143836</v>
      </c>
      <c r="I241" s="302">
        <v>0</v>
      </c>
      <c r="J241" s="302">
        <v>0</v>
      </c>
      <c r="K241" s="302">
        <v>0</v>
      </c>
      <c r="L241" s="302">
        <v>0</v>
      </c>
      <c r="M241" s="302">
        <v>0</v>
      </c>
    </row>
    <row r="242" spans="1:13" ht="12.75">
      <c r="A242" s="316"/>
      <c r="B242" s="313"/>
      <c r="C242" s="310" t="s">
        <v>409</v>
      </c>
      <c r="D242" s="318" t="s">
        <v>410</v>
      </c>
      <c r="E242" s="302">
        <v>0</v>
      </c>
      <c r="F242" s="302">
        <v>11660</v>
      </c>
      <c r="G242" s="302">
        <v>11660</v>
      </c>
      <c r="H242" s="302">
        <v>11660</v>
      </c>
      <c r="I242" s="302">
        <v>0</v>
      </c>
      <c r="J242" s="302">
        <v>0</v>
      </c>
      <c r="K242" s="302">
        <v>0</v>
      </c>
      <c r="L242" s="302">
        <v>0</v>
      </c>
      <c r="M242" s="302">
        <v>0</v>
      </c>
    </row>
    <row r="243" spans="1:13" ht="12.75">
      <c r="A243" s="316"/>
      <c r="B243" s="313"/>
      <c r="C243" s="310" t="s">
        <v>395</v>
      </c>
      <c r="D243" s="318" t="s">
        <v>396</v>
      </c>
      <c r="E243" s="302">
        <v>0</v>
      </c>
      <c r="F243" s="302">
        <v>23112</v>
      </c>
      <c r="G243" s="302">
        <v>23112</v>
      </c>
      <c r="H243" s="302">
        <v>0</v>
      </c>
      <c r="I243" s="302">
        <v>23112</v>
      </c>
      <c r="J243" s="302">
        <v>0</v>
      </c>
      <c r="K243" s="302">
        <v>0</v>
      </c>
      <c r="L243" s="302">
        <v>0</v>
      </c>
      <c r="M243" s="302">
        <v>0</v>
      </c>
    </row>
    <row r="244" spans="1:13" ht="12.75">
      <c r="A244" s="316"/>
      <c r="B244" s="313"/>
      <c r="C244" s="310" t="s">
        <v>397</v>
      </c>
      <c r="D244" s="318" t="s">
        <v>398</v>
      </c>
      <c r="E244" s="302">
        <v>0</v>
      </c>
      <c r="F244" s="302">
        <v>3707</v>
      </c>
      <c r="G244" s="302">
        <v>3707</v>
      </c>
      <c r="H244" s="302">
        <v>0</v>
      </c>
      <c r="I244" s="302">
        <v>3707</v>
      </c>
      <c r="J244" s="302">
        <v>0</v>
      </c>
      <c r="K244" s="302">
        <v>0</v>
      </c>
      <c r="L244" s="302">
        <v>0</v>
      </c>
      <c r="M244" s="302">
        <v>0</v>
      </c>
    </row>
    <row r="245" spans="1:13" ht="12.75">
      <c r="A245" s="316"/>
      <c r="B245" s="313"/>
      <c r="C245" s="310" t="s">
        <v>367</v>
      </c>
      <c r="D245" s="318" t="s">
        <v>368</v>
      </c>
      <c r="E245" s="302">
        <v>0</v>
      </c>
      <c r="F245" s="302">
        <v>300</v>
      </c>
      <c r="G245" s="302">
        <v>300</v>
      </c>
      <c r="H245" s="302">
        <v>300</v>
      </c>
      <c r="I245" s="302">
        <v>0</v>
      </c>
      <c r="J245" s="302">
        <v>0</v>
      </c>
      <c r="K245" s="302">
        <v>0</v>
      </c>
      <c r="L245" s="302">
        <v>0</v>
      </c>
      <c r="M245" s="302">
        <v>0</v>
      </c>
    </row>
    <row r="246" spans="1:13" ht="12.75">
      <c r="A246" s="316"/>
      <c r="B246" s="307"/>
      <c r="C246" s="310" t="s">
        <v>369</v>
      </c>
      <c r="D246" s="318" t="s">
        <v>370</v>
      </c>
      <c r="E246" s="296">
        <v>35490</v>
      </c>
      <c r="F246" s="296">
        <v>5500</v>
      </c>
      <c r="G246" s="296">
        <v>5500</v>
      </c>
      <c r="H246" s="296">
        <v>0</v>
      </c>
      <c r="I246" s="296">
        <v>0</v>
      </c>
      <c r="J246" s="296">
        <v>0</v>
      </c>
      <c r="K246" s="296">
        <v>0</v>
      </c>
      <c r="L246" s="296">
        <v>0</v>
      </c>
      <c r="M246" s="296">
        <v>0</v>
      </c>
    </row>
    <row r="247" spans="1:13" ht="25.5">
      <c r="A247" s="316"/>
      <c r="B247" s="307"/>
      <c r="C247" s="310" t="s">
        <v>456</v>
      </c>
      <c r="D247" s="318" t="s">
        <v>457</v>
      </c>
      <c r="E247" s="296">
        <v>0</v>
      </c>
      <c r="F247" s="296">
        <v>2000</v>
      </c>
      <c r="G247" s="296">
        <v>2000</v>
      </c>
      <c r="H247" s="296">
        <v>0</v>
      </c>
      <c r="I247" s="296">
        <v>0</v>
      </c>
      <c r="J247" s="296">
        <v>0</v>
      </c>
      <c r="K247" s="296">
        <v>0</v>
      </c>
      <c r="L247" s="296">
        <v>0</v>
      </c>
      <c r="M247" s="296">
        <v>0</v>
      </c>
    </row>
    <row r="248" spans="1:13" ht="12.75">
      <c r="A248" s="316"/>
      <c r="B248" s="307"/>
      <c r="C248" s="310" t="s">
        <v>382</v>
      </c>
      <c r="D248" s="318" t="s">
        <v>383</v>
      </c>
      <c r="E248" s="296">
        <v>0</v>
      </c>
      <c r="F248" s="296">
        <v>17510</v>
      </c>
      <c r="G248" s="296">
        <v>17510</v>
      </c>
      <c r="H248" s="296">
        <v>0</v>
      </c>
      <c r="I248" s="296">
        <v>0</v>
      </c>
      <c r="J248" s="296">
        <v>0</v>
      </c>
      <c r="K248" s="296">
        <v>0</v>
      </c>
      <c r="L248" s="296">
        <v>0</v>
      </c>
      <c r="M248" s="296">
        <v>0</v>
      </c>
    </row>
    <row r="249" spans="1:13" ht="12.75">
      <c r="A249" s="316"/>
      <c r="B249" s="307"/>
      <c r="C249" s="310" t="s">
        <v>377</v>
      </c>
      <c r="D249" s="318" t="s">
        <v>378</v>
      </c>
      <c r="E249" s="296">
        <v>0</v>
      </c>
      <c r="F249" s="296">
        <v>0</v>
      </c>
      <c r="G249" s="296">
        <v>0</v>
      </c>
      <c r="H249" s="296">
        <v>0</v>
      </c>
      <c r="I249" s="296">
        <v>0</v>
      </c>
      <c r="J249" s="296">
        <v>0</v>
      </c>
      <c r="K249" s="296">
        <v>0</v>
      </c>
      <c r="L249" s="296">
        <v>0</v>
      </c>
      <c r="M249" s="296">
        <v>0</v>
      </c>
    </row>
    <row r="250" spans="1:13" ht="12.75">
      <c r="A250" s="316"/>
      <c r="B250" s="307"/>
      <c r="C250" s="310" t="s">
        <v>413</v>
      </c>
      <c r="D250" s="318" t="s">
        <v>414</v>
      </c>
      <c r="E250" s="296">
        <v>0</v>
      </c>
      <c r="F250" s="296">
        <v>800</v>
      </c>
      <c r="G250" s="296">
        <v>800</v>
      </c>
      <c r="H250" s="296">
        <v>0</v>
      </c>
      <c r="I250" s="296">
        <v>0</v>
      </c>
      <c r="J250" s="296">
        <v>0</v>
      </c>
      <c r="K250" s="296">
        <v>0</v>
      </c>
      <c r="L250" s="296">
        <v>0</v>
      </c>
      <c r="M250" s="296">
        <v>0</v>
      </c>
    </row>
    <row r="251" spans="1:13" ht="12.75">
      <c r="A251" s="316"/>
      <c r="B251" s="307"/>
      <c r="C251" s="310" t="s">
        <v>359</v>
      </c>
      <c r="D251" s="318" t="s">
        <v>360</v>
      </c>
      <c r="E251" s="296">
        <v>0</v>
      </c>
      <c r="F251" s="296">
        <v>11600</v>
      </c>
      <c r="G251" s="296">
        <v>11600</v>
      </c>
      <c r="H251" s="296">
        <v>0</v>
      </c>
      <c r="I251" s="296">
        <v>0</v>
      </c>
      <c r="J251" s="296">
        <v>0</v>
      </c>
      <c r="K251" s="296">
        <v>0</v>
      </c>
      <c r="L251" s="296">
        <v>0</v>
      </c>
      <c r="M251" s="296">
        <v>0</v>
      </c>
    </row>
    <row r="252" spans="1:13" ht="12.75">
      <c r="A252" s="316"/>
      <c r="B252" s="307"/>
      <c r="C252" s="310" t="s">
        <v>415</v>
      </c>
      <c r="D252" s="318" t="s">
        <v>416</v>
      </c>
      <c r="E252" s="296">
        <v>0</v>
      </c>
      <c r="F252" s="296">
        <v>0</v>
      </c>
      <c r="G252" s="296">
        <v>0</v>
      </c>
      <c r="H252" s="296">
        <v>0</v>
      </c>
      <c r="I252" s="296">
        <v>0</v>
      </c>
      <c r="J252" s="296">
        <v>0</v>
      </c>
      <c r="K252" s="296">
        <v>0</v>
      </c>
      <c r="L252" s="296">
        <v>0</v>
      </c>
      <c r="M252" s="296">
        <v>0</v>
      </c>
    </row>
    <row r="253" spans="1:13" ht="38.25">
      <c r="A253" s="316"/>
      <c r="B253" s="307"/>
      <c r="C253" s="310" t="s">
        <v>419</v>
      </c>
      <c r="D253" s="318" t="s">
        <v>420</v>
      </c>
      <c r="E253" s="296">
        <v>0</v>
      </c>
      <c r="F253" s="296">
        <v>1600</v>
      </c>
      <c r="G253" s="296">
        <v>1600</v>
      </c>
      <c r="H253" s="296">
        <v>0</v>
      </c>
      <c r="I253" s="296">
        <v>0</v>
      </c>
      <c r="J253" s="296">
        <v>0</v>
      </c>
      <c r="K253" s="296">
        <v>0</v>
      </c>
      <c r="L253" s="296">
        <v>0</v>
      </c>
      <c r="M253" s="296">
        <v>0</v>
      </c>
    </row>
    <row r="254" spans="1:13" ht="12.75">
      <c r="A254" s="316"/>
      <c r="B254" s="307"/>
      <c r="C254" s="310" t="s">
        <v>403</v>
      </c>
      <c r="D254" s="318" t="s">
        <v>404</v>
      </c>
      <c r="E254" s="296">
        <v>0</v>
      </c>
      <c r="F254" s="296">
        <v>0</v>
      </c>
      <c r="G254" s="296">
        <v>0</v>
      </c>
      <c r="H254" s="296">
        <v>0</v>
      </c>
      <c r="I254" s="296">
        <v>0</v>
      </c>
      <c r="J254" s="296">
        <v>0</v>
      </c>
      <c r="K254" s="296">
        <v>0</v>
      </c>
      <c r="L254" s="296">
        <v>0</v>
      </c>
      <c r="M254" s="296">
        <v>0</v>
      </c>
    </row>
    <row r="255" spans="1:13" ht="12.75">
      <c r="A255" s="316"/>
      <c r="B255" s="307"/>
      <c r="C255" s="310" t="s">
        <v>371</v>
      </c>
      <c r="D255" s="318" t="s">
        <v>372</v>
      </c>
      <c r="E255" s="296">
        <v>0</v>
      </c>
      <c r="F255" s="296">
        <v>1000</v>
      </c>
      <c r="G255" s="296">
        <v>1000</v>
      </c>
      <c r="H255" s="296">
        <v>0</v>
      </c>
      <c r="I255" s="296">
        <v>0</v>
      </c>
      <c r="J255" s="296">
        <v>0</v>
      </c>
      <c r="K255" s="296">
        <v>0</v>
      </c>
      <c r="L255" s="296">
        <v>0</v>
      </c>
      <c r="M255" s="296">
        <v>0</v>
      </c>
    </row>
    <row r="256" spans="1:13" ht="25.5">
      <c r="A256" s="316"/>
      <c r="B256" s="307"/>
      <c r="C256" s="310" t="s">
        <v>405</v>
      </c>
      <c r="D256" s="318" t="s">
        <v>406</v>
      </c>
      <c r="E256" s="296">
        <v>0</v>
      </c>
      <c r="F256" s="296">
        <v>1550</v>
      </c>
      <c r="G256" s="296">
        <v>1550</v>
      </c>
      <c r="H256" s="296">
        <v>0</v>
      </c>
      <c r="I256" s="296">
        <v>0</v>
      </c>
      <c r="J256" s="296">
        <v>0</v>
      </c>
      <c r="K256" s="296">
        <v>0</v>
      </c>
      <c r="L256" s="296">
        <v>0</v>
      </c>
      <c r="M256" s="296">
        <v>0</v>
      </c>
    </row>
    <row r="257" spans="1:13" ht="38.25">
      <c r="A257" s="316"/>
      <c r="B257" s="307"/>
      <c r="C257" s="310" t="s">
        <v>407</v>
      </c>
      <c r="D257" s="318" t="s">
        <v>408</v>
      </c>
      <c r="E257" s="296">
        <v>0</v>
      </c>
      <c r="F257" s="296">
        <v>1800</v>
      </c>
      <c r="G257" s="296">
        <v>1800</v>
      </c>
      <c r="H257" s="296">
        <v>0</v>
      </c>
      <c r="I257" s="296">
        <v>0</v>
      </c>
      <c r="J257" s="296">
        <v>0</v>
      </c>
      <c r="K257" s="296">
        <v>0</v>
      </c>
      <c r="L257" s="296">
        <v>0</v>
      </c>
      <c r="M257" s="296">
        <v>0</v>
      </c>
    </row>
    <row r="258" spans="1:13" ht="25.5">
      <c r="A258" s="316"/>
      <c r="B258" s="307"/>
      <c r="C258" s="310" t="s">
        <v>423</v>
      </c>
      <c r="D258" s="318" t="s">
        <v>424</v>
      </c>
      <c r="E258" s="296">
        <v>0</v>
      </c>
      <c r="F258" s="296">
        <v>2700</v>
      </c>
      <c r="G258" s="296">
        <v>2700</v>
      </c>
      <c r="H258" s="296">
        <v>0</v>
      </c>
      <c r="I258" s="296">
        <v>0</v>
      </c>
      <c r="J258" s="296">
        <v>0</v>
      </c>
      <c r="K258" s="296">
        <v>0</v>
      </c>
      <c r="L258" s="296">
        <v>0</v>
      </c>
      <c r="M258" s="296">
        <v>0</v>
      </c>
    </row>
    <row r="259" spans="1:13" ht="12.75">
      <c r="A259" s="316"/>
      <c r="B259" s="307"/>
      <c r="C259" s="310"/>
      <c r="D259" s="318"/>
      <c r="E259" s="296">
        <v>0</v>
      </c>
      <c r="F259" s="296"/>
      <c r="G259" s="296"/>
      <c r="H259" s="296">
        <v>0</v>
      </c>
      <c r="I259" s="296">
        <v>0</v>
      </c>
      <c r="J259" s="296">
        <v>0</v>
      </c>
      <c r="K259" s="296">
        <v>0</v>
      </c>
      <c r="L259" s="296">
        <v>0</v>
      </c>
      <c r="M259" s="296">
        <v>0</v>
      </c>
    </row>
    <row r="260" spans="1:13" ht="12.75">
      <c r="A260" s="316"/>
      <c r="B260" s="307"/>
      <c r="C260" s="310"/>
      <c r="D260" s="318"/>
      <c r="E260" s="296">
        <v>0</v>
      </c>
      <c r="F260" s="296"/>
      <c r="G260" s="296"/>
      <c r="H260" s="296">
        <v>0</v>
      </c>
      <c r="I260" s="296">
        <v>0</v>
      </c>
      <c r="J260" s="296">
        <v>0</v>
      </c>
      <c r="K260" s="296">
        <v>0</v>
      </c>
      <c r="L260" s="296">
        <v>0</v>
      </c>
      <c r="M260" s="296">
        <v>0</v>
      </c>
    </row>
    <row r="261" spans="1:13" ht="12.75">
      <c r="A261" s="316"/>
      <c r="B261" s="308" t="s">
        <v>346</v>
      </c>
      <c r="C261" s="308"/>
      <c r="D261" s="317" t="s">
        <v>273</v>
      </c>
      <c r="E261" s="298">
        <f>SUM(E262:E264)</f>
        <v>865832</v>
      </c>
      <c r="F261" s="298">
        <f>SUM(F262:F264)</f>
        <v>32365</v>
      </c>
      <c r="G261" s="298">
        <f>SUM(G262:G264)</f>
        <v>32365</v>
      </c>
      <c r="H261" s="298">
        <f>SUM(H262:H264)</f>
        <v>0</v>
      </c>
      <c r="I261" s="298">
        <f>SUM(I262:I264)</f>
        <v>0</v>
      </c>
      <c r="J261" s="298">
        <v>0</v>
      </c>
      <c r="K261" s="298">
        <v>0</v>
      </c>
      <c r="L261" s="298">
        <v>0</v>
      </c>
      <c r="M261" s="298">
        <v>0</v>
      </c>
    </row>
    <row r="262" spans="1:14" ht="12.75">
      <c r="A262" s="316"/>
      <c r="B262" s="307"/>
      <c r="C262" s="310" t="s">
        <v>359</v>
      </c>
      <c r="D262" s="318" t="s">
        <v>360</v>
      </c>
      <c r="E262" s="296">
        <v>8030</v>
      </c>
      <c r="F262" s="296">
        <v>8000</v>
      </c>
      <c r="G262" s="296">
        <v>8000</v>
      </c>
      <c r="H262" s="296">
        <v>0</v>
      </c>
      <c r="I262" s="296">
        <v>0</v>
      </c>
      <c r="J262" s="296">
        <v>0</v>
      </c>
      <c r="K262" s="296">
        <v>0</v>
      </c>
      <c r="L262" s="296">
        <v>0</v>
      </c>
      <c r="M262" s="296">
        <v>0</v>
      </c>
      <c r="N262" s="438"/>
    </row>
    <row r="263" spans="1:13" ht="25.5">
      <c r="A263" s="316"/>
      <c r="B263" s="307"/>
      <c r="C263" s="310" t="s">
        <v>421</v>
      </c>
      <c r="D263" s="318" t="s">
        <v>422</v>
      </c>
      <c r="E263" s="296">
        <v>21054</v>
      </c>
      <c r="F263" s="296">
        <v>24365</v>
      </c>
      <c r="G263" s="296">
        <v>24365</v>
      </c>
      <c r="H263" s="296">
        <v>0</v>
      </c>
      <c r="I263" s="296">
        <v>0</v>
      </c>
      <c r="J263" s="296">
        <v>0</v>
      </c>
      <c r="K263" s="296">
        <v>0</v>
      </c>
      <c r="L263" s="296">
        <v>0</v>
      </c>
      <c r="M263" s="296">
        <v>0</v>
      </c>
    </row>
    <row r="264" spans="1:13" ht="25.5">
      <c r="A264" s="316"/>
      <c r="B264" s="307"/>
      <c r="C264" s="310" t="s">
        <v>472</v>
      </c>
      <c r="D264" s="318" t="s">
        <v>473</v>
      </c>
      <c r="E264" s="296">
        <v>836748</v>
      </c>
      <c r="F264" s="296">
        <v>0</v>
      </c>
      <c r="G264" s="296">
        <v>0</v>
      </c>
      <c r="H264" s="296">
        <v>0</v>
      </c>
      <c r="I264" s="296">
        <v>0</v>
      </c>
      <c r="J264" s="296">
        <v>0</v>
      </c>
      <c r="K264" s="296">
        <v>0</v>
      </c>
      <c r="L264" s="296">
        <v>0</v>
      </c>
      <c r="M264" s="296">
        <v>0</v>
      </c>
    </row>
    <row r="265" spans="1:13" ht="12.75">
      <c r="A265" s="332" t="s">
        <v>474</v>
      </c>
      <c r="B265" s="332"/>
      <c r="C265" s="332"/>
      <c r="D265" s="333" t="s">
        <v>475</v>
      </c>
      <c r="E265" s="346">
        <f>E266+E270+E272</f>
        <v>109000</v>
      </c>
      <c r="F265" s="346">
        <f>F266+F270+F272+F268</f>
        <v>74400</v>
      </c>
      <c r="G265" s="346">
        <f>G266+G270+G272+G268</f>
        <v>74400</v>
      </c>
      <c r="H265" s="346">
        <f>H266+H270+H272</f>
        <v>6700</v>
      </c>
      <c r="I265" s="346">
        <f>I266+I270+I272</f>
        <v>0</v>
      </c>
      <c r="J265" s="346">
        <v>0</v>
      </c>
      <c r="K265" s="346">
        <v>0</v>
      </c>
      <c r="L265" s="346">
        <v>0</v>
      </c>
      <c r="M265" s="346">
        <v>0</v>
      </c>
    </row>
    <row r="266" spans="1:13" ht="12.75">
      <c r="A266" s="307"/>
      <c r="B266" s="308" t="s">
        <v>476</v>
      </c>
      <c r="C266" s="308"/>
      <c r="D266" s="309" t="s">
        <v>477</v>
      </c>
      <c r="E266" s="298">
        <f>SUM(E267)</f>
        <v>20000</v>
      </c>
      <c r="F266" s="298">
        <v>0</v>
      </c>
      <c r="G266" s="298">
        <v>0</v>
      </c>
      <c r="H266" s="298">
        <v>0</v>
      </c>
      <c r="I266" s="298">
        <v>0</v>
      </c>
      <c r="J266" s="298">
        <v>0</v>
      </c>
      <c r="K266" s="298">
        <v>0</v>
      </c>
      <c r="L266" s="298">
        <v>0</v>
      </c>
      <c r="M266" s="298">
        <v>0</v>
      </c>
    </row>
    <row r="267" spans="1:13" ht="76.5">
      <c r="A267" s="307"/>
      <c r="B267" s="307"/>
      <c r="C267" s="310" t="s">
        <v>478</v>
      </c>
      <c r="D267" s="318" t="s">
        <v>479</v>
      </c>
      <c r="E267" s="296">
        <v>20000</v>
      </c>
      <c r="F267" s="296">
        <v>0</v>
      </c>
      <c r="G267" s="296">
        <v>0</v>
      </c>
      <c r="H267" s="296">
        <v>0</v>
      </c>
      <c r="I267" s="296">
        <v>0</v>
      </c>
      <c r="J267" s="296">
        <v>0</v>
      </c>
      <c r="K267" s="296">
        <v>0</v>
      </c>
      <c r="L267" s="296">
        <v>0</v>
      </c>
      <c r="M267" s="296">
        <v>0</v>
      </c>
    </row>
    <row r="268" spans="1:13" ht="12.75">
      <c r="A268" s="319"/>
      <c r="B268" s="320" t="s">
        <v>568</v>
      </c>
      <c r="C268" s="321"/>
      <c r="D268" s="322" t="s">
        <v>569</v>
      </c>
      <c r="E268" s="303">
        <v>0</v>
      </c>
      <c r="F268" s="303">
        <v>4400</v>
      </c>
      <c r="G268" s="303">
        <v>4400</v>
      </c>
      <c r="H268" s="303">
        <v>0</v>
      </c>
      <c r="I268" s="303">
        <v>0</v>
      </c>
      <c r="J268" s="303">
        <v>0</v>
      </c>
      <c r="K268" s="303">
        <v>0</v>
      </c>
      <c r="L268" s="303">
        <v>0</v>
      </c>
      <c r="M268" s="303">
        <v>0</v>
      </c>
    </row>
    <row r="269" spans="1:13" ht="12.75">
      <c r="A269" s="319"/>
      <c r="B269" s="323"/>
      <c r="C269" s="324" t="s">
        <v>413</v>
      </c>
      <c r="D269" s="318" t="s">
        <v>414</v>
      </c>
      <c r="E269" s="296">
        <v>0</v>
      </c>
      <c r="F269" s="296">
        <v>4400</v>
      </c>
      <c r="G269" s="296">
        <v>4400</v>
      </c>
      <c r="H269" s="296">
        <v>0</v>
      </c>
      <c r="I269" s="296">
        <v>0</v>
      </c>
      <c r="J269" s="296">
        <v>0</v>
      </c>
      <c r="K269" s="296">
        <v>0</v>
      </c>
      <c r="L269" s="296">
        <v>0</v>
      </c>
      <c r="M269" s="296">
        <v>0</v>
      </c>
    </row>
    <row r="270" spans="1:13" ht="12.75">
      <c r="A270" s="307"/>
      <c r="B270" s="325" t="s">
        <v>480</v>
      </c>
      <c r="C270" s="308"/>
      <c r="D270" s="317" t="s">
        <v>481</v>
      </c>
      <c r="E270" s="298">
        <f>SUM(E271)</f>
        <v>3000</v>
      </c>
      <c r="F270" s="298">
        <f aca="true" t="shared" si="12" ref="F270:K270">F271</f>
        <v>3300</v>
      </c>
      <c r="G270" s="298">
        <f t="shared" si="12"/>
        <v>3300</v>
      </c>
      <c r="H270" s="298">
        <f t="shared" si="12"/>
        <v>0</v>
      </c>
      <c r="I270" s="298">
        <f t="shared" si="12"/>
        <v>0</v>
      </c>
      <c r="J270" s="298">
        <f t="shared" si="12"/>
        <v>0</v>
      </c>
      <c r="K270" s="298">
        <f t="shared" si="12"/>
        <v>0</v>
      </c>
      <c r="L270" s="298">
        <v>0</v>
      </c>
      <c r="M270" s="298">
        <v>0</v>
      </c>
    </row>
    <row r="271" spans="1:13" ht="12.75">
      <c r="A271" s="307"/>
      <c r="B271" s="307"/>
      <c r="C271" s="310" t="s">
        <v>359</v>
      </c>
      <c r="D271" s="318" t="s">
        <v>360</v>
      </c>
      <c r="E271" s="296">
        <v>3000</v>
      </c>
      <c r="F271" s="296">
        <v>3300</v>
      </c>
      <c r="G271" s="296">
        <v>3300</v>
      </c>
      <c r="H271" s="296">
        <v>0</v>
      </c>
      <c r="I271" s="296">
        <v>0</v>
      </c>
      <c r="J271" s="296">
        <v>0</v>
      </c>
      <c r="K271" s="296">
        <v>0</v>
      </c>
      <c r="L271" s="296">
        <v>0</v>
      </c>
      <c r="M271" s="296">
        <v>0</v>
      </c>
    </row>
    <row r="272" spans="1:13" ht="12.75">
      <c r="A272" s="307"/>
      <c r="B272" s="308" t="s">
        <v>482</v>
      </c>
      <c r="C272" s="308"/>
      <c r="D272" s="317" t="s">
        <v>483</v>
      </c>
      <c r="E272" s="298">
        <f>SUM(E273:E277)</f>
        <v>86000</v>
      </c>
      <c r="F272" s="298">
        <f aca="true" t="shared" si="13" ref="F272:K272">SUM(F273:F275)</f>
        <v>66700</v>
      </c>
      <c r="G272" s="298">
        <f t="shared" si="13"/>
        <v>66700</v>
      </c>
      <c r="H272" s="298">
        <f t="shared" si="13"/>
        <v>6700</v>
      </c>
      <c r="I272" s="298">
        <f t="shared" si="13"/>
        <v>0</v>
      </c>
      <c r="J272" s="298">
        <f t="shared" si="13"/>
        <v>0</v>
      </c>
      <c r="K272" s="298">
        <f t="shared" si="13"/>
        <v>0</v>
      </c>
      <c r="L272" s="298">
        <v>0</v>
      </c>
      <c r="M272" s="298">
        <v>0</v>
      </c>
    </row>
    <row r="273" spans="1:13" ht="12.75">
      <c r="A273" s="307"/>
      <c r="B273" s="307"/>
      <c r="C273" s="310" t="s">
        <v>367</v>
      </c>
      <c r="D273" s="318" t="s">
        <v>368</v>
      </c>
      <c r="E273" s="296">
        <v>14000</v>
      </c>
      <c r="F273" s="296">
        <v>6700</v>
      </c>
      <c r="G273" s="296">
        <v>6700</v>
      </c>
      <c r="H273" s="296">
        <v>6700</v>
      </c>
      <c r="I273" s="296">
        <v>0</v>
      </c>
      <c r="J273" s="296">
        <v>0</v>
      </c>
      <c r="K273" s="296">
        <v>0</v>
      </c>
      <c r="L273" s="296">
        <v>0</v>
      </c>
      <c r="M273" s="296">
        <v>0</v>
      </c>
    </row>
    <row r="274" spans="1:13" ht="12.75">
      <c r="A274" s="307"/>
      <c r="B274" s="307"/>
      <c r="C274" s="310" t="s">
        <v>369</v>
      </c>
      <c r="D274" s="318" t="s">
        <v>370</v>
      </c>
      <c r="E274" s="296">
        <v>27000</v>
      </c>
      <c r="F274" s="296">
        <v>20000</v>
      </c>
      <c r="G274" s="296">
        <v>20000</v>
      </c>
      <c r="H274" s="296">
        <v>0</v>
      </c>
      <c r="I274" s="296">
        <v>0</v>
      </c>
      <c r="J274" s="296">
        <v>0</v>
      </c>
      <c r="K274" s="296">
        <v>0</v>
      </c>
      <c r="L274" s="296">
        <v>0</v>
      </c>
      <c r="M274" s="296">
        <v>0</v>
      </c>
    </row>
    <row r="275" spans="1:13" ht="12.75">
      <c r="A275" s="307"/>
      <c r="B275" s="307"/>
      <c r="C275" s="310" t="s">
        <v>359</v>
      </c>
      <c r="D275" s="318" t="s">
        <v>360</v>
      </c>
      <c r="E275" s="296">
        <v>45000</v>
      </c>
      <c r="F275" s="296">
        <v>40000</v>
      </c>
      <c r="G275" s="296">
        <v>40000</v>
      </c>
      <c r="H275" s="296">
        <v>0</v>
      </c>
      <c r="I275" s="296">
        <v>0</v>
      </c>
      <c r="J275" s="296">
        <v>0</v>
      </c>
      <c r="K275" s="296">
        <v>0</v>
      </c>
      <c r="L275" s="296">
        <v>0</v>
      </c>
      <c r="M275" s="296">
        <v>0</v>
      </c>
    </row>
    <row r="276" spans="1:13" ht="38.25">
      <c r="A276" s="307"/>
      <c r="B276" s="307"/>
      <c r="C276" s="310" t="s">
        <v>407</v>
      </c>
      <c r="D276" s="318" t="s">
        <v>408</v>
      </c>
      <c r="E276" s="296">
        <v>0</v>
      </c>
      <c r="F276" s="296">
        <v>0</v>
      </c>
      <c r="G276" s="296">
        <v>0</v>
      </c>
      <c r="H276" s="296">
        <v>0</v>
      </c>
      <c r="I276" s="296">
        <v>0</v>
      </c>
      <c r="J276" s="296">
        <v>0</v>
      </c>
      <c r="K276" s="296">
        <v>0</v>
      </c>
      <c r="L276" s="296">
        <v>0</v>
      </c>
      <c r="M276" s="296">
        <v>0</v>
      </c>
    </row>
    <row r="277" spans="1:13" ht="25.5">
      <c r="A277" s="307"/>
      <c r="B277" s="307"/>
      <c r="C277" s="310" t="s">
        <v>423</v>
      </c>
      <c r="D277" s="318" t="s">
        <v>424</v>
      </c>
      <c r="E277" s="296">
        <v>0</v>
      </c>
      <c r="F277" s="296">
        <v>0</v>
      </c>
      <c r="G277" s="296">
        <v>0</v>
      </c>
      <c r="H277" s="296">
        <v>0</v>
      </c>
      <c r="I277" s="296">
        <v>0</v>
      </c>
      <c r="J277" s="296">
        <v>0</v>
      </c>
      <c r="K277" s="296"/>
      <c r="L277" s="296">
        <v>0</v>
      </c>
      <c r="M277" s="296">
        <v>0</v>
      </c>
    </row>
    <row r="278" spans="1:13" ht="12.75">
      <c r="A278" s="332" t="s">
        <v>324</v>
      </c>
      <c r="B278" s="332"/>
      <c r="C278" s="332"/>
      <c r="D278" s="344" t="s">
        <v>325</v>
      </c>
      <c r="E278" s="346">
        <f aca="true" t="shared" si="14" ref="E278:L278">E279+E281+E292+E294+E296+E298+E313</f>
        <v>2510276</v>
      </c>
      <c r="F278" s="346">
        <f t="shared" si="14"/>
        <v>2487280</v>
      </c>
      <c r="G278" s="346">
        <f t="shared" si="14"/>
        <v>2487280</v>
      </c>
      <c r="H278" s="346">
        <f t="shared" si="14"/>
        <v>204033</v>
      </c>
      <c r="I278" s="346">
        <f t="shared" si="14"/>
        <v>32497</v>
      </c>
      <c r="J278" s="346">
        <f t="shared" si="14"/>
        <v>0</v>
      </c>
      <c r="K278" s="346">
        <f t="shared" si="14"/>
        <v>0</v>
      </c>
      <c r="L278" s="346">
        <f t="shared" si="14"/>
        <v>0</v>
      </c>
      <c r="M278" s="346">
        <v>0</v>
      </c>
    </row>
    <row r="279" spans="1:13" ht="12.75">
      <c r="A279" s="307"/>
      <c r="B279" s="308" t="s">
        <v>484</v>
      </c>
      <c r="C279" s="308"/>
      <c r="D279" s="317" t="s">
        <v>485</v>
      </c>
      <c r="E279" s="298">
        <f>SUM(E280)</f>
        <v>7000</v>
      </c>
      <c r="F279" s="298">
        <f>F280</f>
        <v>35000</v>
      </c>
      <c r="G279" s="298">
        <f>G280</f>
        <v>35000</v>
      </c>
      <c r="H279" s="298">
        <v>0</v>
      </c>
      <c r="I279" s="298">
        <v>0</v>
      </c>
      <c r="J279" s="298">
        <v>0</v>
      </c>
      <c r="K279" s="298">
        <v>0</v>
      </c>
      <c r="L279" s="298">
        <v>0</v>
      </c>
      <c r="M279" s="298">
        <v>0</v>
      </c>
    </row>
    <row r="280" spans="1:13" ht="38.25">
      <c r="A280" s="307"/>
      <c r="B280" s="307"/>
      <c r="C280" s="310" t="s">
        <v>486</v>
      </c>
      <c r="D280" s="318" t="s">
        <v>487</v>
      </c>
      <c r="E280" s="296">
        <v>7000</v>
      </c>
      <c r="F280" s="296">
        <v>35000</v>
      </c>
      <c r="G280" s="296">
        <v>35000</v>
      </c>
      <c r="H280" s="296">
        <v>0</v>
      </c>
      <c r="I280" s="296">
        <v>0</v>
      </c>
      <c r="J280" s="296">
        <v>0</v>
      </c>
      <c r="K280" s="296">
        <v>0</v>
      </c>
      <c r="L280" s="296">
        <v>0</v>
      </c>
      <c r="M280" s="296">
        <v>0</v>
      </c>
    </row>
    <row r="281" spans="1:13" ht="51">
      <c r="A281" s="307"/>
      <c r="B281" s="308" t="s">
        <v>326</v>
      </c>
      <c r="C281" s="308"/>
      <c r="D281" s="317" t="s">
        <v>327</v>
      </c>
      <c r="E281" s="298">
        <f aca="true" t="shared" si="15" ref="E281:L281">SUM(E282:E291)</f>
        <v>1581729</v>
      </c>
      <c r="F281" s="298">
        <f t="shared" si="15"/>
        <v>1543000</v>
      </c>
      <c r="G281" s="298">
        <f t="shared" si="15"/>
        <v>1543000</v>
      </c>
      <c r="H281" s="298">
        <f t="shared" si="15"/>
        <v>25843</v>
      </c>
      <c r="I281" s="298">
        <f t="shared" si="15"/>
        <v>2947</v>
      </c>
      <c r="J281" s="298">
        <f t="shared" si="15"/>
        <v>0</v>
      </c>
      <c r="K281" s="298">
        <f t="shared" si="15"/>
        <v>0</v>
      </c>
      <c r="L281" s="298">
        <f t="shared" si="15"/>
        <v>0</v>
      </c>
      <c r="M281" s="298">
        <v>0</v>
      </c>
    </row>
    <row r="282" spans="1:13" ht="12.75">
      <c r="A282" s="307"/>
      <c r="B282" s="307"/>
      <c r="C282" s="310" t="s">
        <v>488</v>
      </c>
      <c r="D282" s="318" t="s">
        <v>489</v>
      </c>
      <c r="E282" s="296">
        <v>1498873</v>
      </c>
      <c r="F282" s="296">
        <v>1496710</v>
      </c>
      <c r="G282" s="296">
        <v>1496710</v>
      </c>
      <c r="H282" s="296">
        <v>0</v>
      </c>
      <c r="I282" s="296">
        <v>0</v>
      </c>
      <c r="J282" s="296">
        <v>0</v>
      </c>
      <c r="K282" s="296">
        <v>0</v>
      </c>
      <c r="L282" s="296">
        <v>0</v>
      </c>
      <c r="M282" s="296">
        <v>0</v>
      </c>
    </row>
    <row r="283" spans="1:13" ht="25.5">
      <c r="A283" s="307"/>
      <c r="B283" s="307"/>
      <c r="C283" s="310" t="s">
        <v>393</v>
      </c>
      <c r="D283" s="318" t="s">
        <v>394</v>
      </c>
      <c r="E283" s="296">
        <v>33156</v>
      </c>
      <c r="F283" s="296">
        <v>13843</v>
      </c>
      <c r="G283" s="296">
        <v>13843</v>
      </c>
      <c r="H283" s="296">
        <v>13843</v>
      </c>
      <c r="I283" s="296">
        <v>0</v>
      </c>
      <c r="J283" s="296">
        <v>0</v>
      </c>
      <c r="K283" s="296">
        <v>0</v>
      </c>
      <c r="L283" s="296">
        <v>0</v>
      </c>
      <c r="M283" s="296">
        <v>0</v>
      </c>
    </row>
    <row r="284" spans="1:13" ht="12.75">
      <c r="A284" s="307"/>
      <c r="B284" s="307"/>
      <c r="C284" s="310" t="s">
        <v>395</v>
      </c>
      <c r="D284" s="318" t="s">
        <v>396</v>
      </c>
      <c r="E284" s="296">
        <v>5480</v>
      </c>
      <c r="F284" s="296">
        <v>2535</v>
      </c>
      <c r="G284" s="296">
        <v>2535</v>
      </c>
      <c r="H284" s="296">
        <v>0</v>
      </c>
      <c r="I284" s="296">
        <v>2535</v>
      </c>
      <c r="J284" s="296">
        <v>0</v>
      </c>
      <c r="K284" s="296">
        <v>0</v>
      </c>
      <c r="L284" s="296">
        <v>0</v>
      </c>
      <c r="M284" s="296">
        <v>0</v>
      </c>
    </row>
    <row r="285" spans="1:13" ht="12.75">
      <c r="A285" s="307"/>
      <c r="B285" s="307"/>
      <c r="C285" s="310" t="s">
        <v>397</v>
      </c>
      <c r="D285" s="318" t="s">
        <v>398</v>
      </c>
      <c r="E285" s="296">
        <v>720</v>
      </c>
      <c r="F285" s="296">
        <v>412</v>
      </c>
      <c r="G285" s="296">
        <v>412</v>
      </c>
      <c r="H285" s="296">
        <v>0</v>
      </c>
      <c r="I285" s="296">
        <v>412</v>
      </c>
      <c r="J285" s="296">
        <v>0</v>
      </c>
      <c r="K285" s="296">
        <v>0</v>
      </c>
      <c r="L285" s="296">
        <v>0</v>
      </c>
      <c r="M285" s="296">
        <v>0</v>
      </c>
    </row>
    <row r="286" spans="1:13" ht="12.75">
      <c r="A286" s="307"/>
      <c r="B286" s="307"/>
      <c r="C286" s="310" t="s">
        <v>367</v>
      </c>
      <c r="D286" s="318" t="s">
        <v>368</v>
      </c>
      <c r="E286" s="296">
        <v>15500</v>
      </c>
      <c r="F286" s="296">
        <v>12000</v>
      </c>
      <c r="G286" s="296">
        <v>12000</v>
      </c>
      <c r="H286" s="296">
        <v>12000</v>
      </c>
      <c r="I286" s="296"/>
      <c r="J286" s="296">
        <v>0</v>
      </c>
      <c r="K286" s="296">
        <v>0</v>
      </c>
      <c r="L286" s="296">
        <v>0</v>
      </c>
      <c r="M286" s="296">
        <v>0</v>
      </c>
    </row>
    <row r="287" spans="1:13" ht="12.75">
      <c r="A287" s="307"/>
      <c r="B287" s="307"/>
      <c r="C287" s="310" t="s">
        <v>369</v>
      </c>
      <c r="D287" s="318" t="s">
        <v>370</v>
      </c>
      <c r="E287" s="296">
        <v>13500</v>
      </c>
      <c r="F287" s="296">
        <v>10000</v>
      </c>
      <c r="G287" s="296">
        <v>10000</v>
      </c>
      <c r="H287" s="296">
        <v>0</v>
      </c>
      <c r="I287" s="296">
        <v>0</v>
      </c>
      <c r="J287" s="296">
        <v>0</v>
      </c>
      <c r="K287" s="296">
        <v>0</v>
      </c>
      <c r="L287" s="296">
        <v>0</v>
      </c>
      <c r="M287" s="296">
        <v>0</v>
      </c>
    </row>
    <row r="288" spans="1:13" ht="12.75">
      <c r="A288" s="307"/>
      <c r="B288" s="307"/>
      <c r="C288" s="310" t="s">
        <v>382</v>
      </c>
      <c r="D288" s="318" t="s">
        <v>383</v>
      </c>
      <c r="E288" s="296">
        <v>1000</v>
      </c>
      <c r="F288" s="296">
        <v>1000</v>
      </c>
      <c r="G288" s="296">
        <v>1000</v>
      </c>
      <c r="H288" s="296">
        <v>0</v>
      </c>
      <c r="I288" s="296">
        <v>0</v>
      </c>
      <c r="J288" s="296">
        <v>0</v>
      </c>
      <c r="K288" s="296">
        <v>0</v>
      </c>
      <c r="L288" s="296">
        <v>0</v>
      </c>
      <c r="M288" s="296">
        <v>0</v>
      </c>
    </row>
    <row r="289" spans="1:13" ht="12.75">
      <c r="A289" s="307"/>
      <c r="B289" s="307"/>
      <c r="C289" s="310" t="s">
        <v>359</v>
      </c>
      <c r="D289" s="318" t="s">
        <v>360</v>
      </c>
      <c r="E289" s="296">
        <v>10000</v>
      </c>
      <c r="F289" s="296">
        <v>3000</v>
      </c>
      <c r="G289" s="296">
        <v>3000</v>
      </c>
      <c r="H289" s="296">
        <v>0</v>
      </c>
      <c r="I289" s="296">
        <v>0</v>
      </c>
      <c r="J289" s="296">
        <v>0</v>
      </c>
      <c r="K289" s="296">
        <v>0</v>
      </c>
      <c r="L289" s="296">
        <v>0</v>
      </c>
      <c r="M289" s="296"/>
    </row>
    <row r="290" spans="1:13" ht="12.75">
      <c r="A290" s="307"/>
      <c r="B290" s="307"/>
      <c r="C290" s="310" t="s">
        <v>403</v>
      </c>
      <c r="D290" s="318" t="s">
        <v>404</v>
      </c>
      <c r="E290" s="296">
        <v>1000</v>
      </c>
      <c r="F290" s="296">
        <v>1000</v>
      </c>
      <c r="G290" s="296">
        <v>1000</v>
      </c>
      <c r="H290" s="296">
        <v>0</v>
      </c>
      <c r="I290" s="296">
        <v>0</v>
      </c>
      <c r="J290" s="296">
        <v>0</v>
      </c>
      <c r="K290" s="296">
        <v>0</v>
      </c>
      <c r="L290" s="296">
        <v>0</v>
      </c>
      <c r="M290" s="296">
        <v>0</v>
      </c>
    </row>
    <row r="291" spans="1:13" ht="25.5">
      <c r="A291" s="307"/>
      <c r="B291" s="307"/>
      <c r="C291" s="310" t="s">
        <v>405</v>
      </c>
      <c r="D291" s="318" t="s">
        <v>406</v>
      </c>
      <c r="E291" s="296">
        <v>2500</v>
      </c>
      <c r="F291" s="296">
        <v>2500</v>
      </c>
      <c r="G291" s="296">
        <v>2500</v>
      </c>
      <c r="H291" s="296">
        <v>0</v>
      </c>
      <c r="I291" s="296">
        <v>0</v>
      </c>
      <c r="J291" s="296">
        <v>0</v>
      </c>
      <c r="K291" s="296">
        <v>0</v>
      </c>
      <c r="L291" s="296">
        <v>0</v>
      </c>
      <c r="M291" s="296">
        <v>0</v>
      </c>
    </row>
    <row r="292" spans="1:13" ht="89.25">
      <c r="A292" s="307"/>
      <c r="B292" s="308" t="s">
        <v>347</v>
      </c>
      <c r="C292" s="308"/>
      <c r="D292" s="317" t="s">
        <v>490</v>
      </c>
      <c r="E292" s="298">
        <f>SUM(E293)</f>
        <v>6615</v>
      </c>
      <c r="F292" s="298">
        <f>F293</f>
        <v>7000</v>
      </c>
      <c r="G292" s="298">
        <f>G293</f>
        <v>7000</v>
      </c>
      <c r="H292" s="298">
        <v>0</v>
      </c>
      <c r="I292" s="298">
        <v>0</v>
      </c>
      <c r="J292" s="298">
        <v>0</v>
      </c>
      <c r="K292" s="298">
        <v>0</v>
      </c>
      <c r="L292" s="298">
        <v>0</v>
      </c>
      <c r="M292" s="298">
        <v>0</v>
      </c>
    </row>
    <row r="293" spans="1:13" ht="12.75">
      <c r="A293" s="307"/>
      <c r="B293" s="307"/>
      <c r="C293" s="310" t="s">
        <v>491</v>
      </c>
      <c r="D293" s="318" t="s">
        <v>492</v>
      </c>
      <c r="E293" s="296">
        <v>6615</v>
      </c>
      <c r="F293" s="296">
        <v>7000</v>
      </c>
      <c r="G293" s="296">
        <v>7000</v>
      </c>
      <c r="H293" s="296">
        <v>0</v>
      </c>
      <c r="I293" s="296">
        <v>0</v>
      </c>
      <c r="J293" s="296">
        <v>0</v>
      </c>
      <c r="K293" s="296">
        <v>0</v>
      </c>
      <c r="L293" s="296">
        <v>0</v>
      </c>
      <c r="M293" s="296">
        <v>0</v>
      </c>
    </row>
    <row r="294" spans="1:13" ht="38.25">
      <c r="A294" s="307"/>
      <c r="B294" s="308" t="s">
        <v>348</v>
      </c>
      <c r="C294" s="308"/>
      <c r="D294" s="317" t="s">
        <v>493</v>
      </c>
      <c r="E294" s="298">
        <f>SUM(E295)</f>
        <v>173523</v>
      </c>
      <c r="F294" s="298">
        <f>F295</f>
        <v>141000</v>
      </c>
      <c r="G294" s="298">
        <f>G295</f>
        <v>141000</v>
      </c>
      <c r="H294" s="298">
        <v>0</v>
      </c>
      <c r="I294" s="298">
        <v>0</v>
      </c>
      <c r="J294" s="298">
        <v>0</v>
      </c>
      <c r="K294" s="298"/>
      <c r="L294" s="298">
        <v>0</v>
      </c>
      <c r="M294" s="298">
        <v>0</v>
      </c>
    </row>
    <row r="295" spans="1:13" ht="12.75">
      <c r="A295" s="307"/>
      <c r="B295" s="307"/>
      <c r="C295" s="310" t="s">
        <v>488</v>
      </c>
      <c r="D295" s="318" t="s">
        <v>489</v>
      </c>
      <c r="E295" s="296">
        <v>173523</v>
      </c>
      <c r="F295" s="296">
        <v>141000</v>
      </c>
      <c r="G295" s="296">
        <v>141000</v>
      </c>
      <c r="H295" s="296">
        <v>0</v>
      </c>
      <c r="I295" s="296">
        <v>0</v>
      </c>
      <c r="J295" s="296">
        <v>0</v>
      </c>
      <c r="K295" s="296">
        <v>0</v>
      </c>
      <c r="L295" s="296">
        <v>0</v>
      </c>
      <c r="M295" s="296">
        <v>0</v>
      </c>
    </row>
    <row r="296" spans="1:13" ht="12.75">
      <c r="A296" s="307"/>
      <c r="B296" s="308" t="s">
        <v>494</v>
      </c>
      <c r="C296" s="308"/>
      <c r="D296" s="317" t="s">
        <v>495</v>
      </c>
      <c r="E296" s="298">
        <f>SUM(E297)</f>
        <v>178382</v>
      </c>
      <c r="F296" s="298">
        <f>F297</f>
        <v>171940</v>
      </c>
      <c r="G296" s="298">
        <f>G297</f>
        <v>171940</v>
      </c>
      <c r="H296" s="298">
        <v>0</v>
      </c>
      <c r="I296" s="298">
        <v>0</v>
      </c>
      <c r="J296" s="298">
        <v>0</v>
      </c>
      <c r="K296" s="298">
        <v>0</v>
      </c>
      <c r="L296" s="298">
        <v>0</v>
      </c>
      <c r="M296" s="298">
        <v>0</v>
      </c>
    </row>
    <row r="297" spans="1:13" ht="12.75">
      <c r="A297" s="307"/>
      <c r="B297" s="307"/>
      <c r="C297" s="310" t="s">
        <v>488</v>
      </c>
      <c r="D297" s="318" t="s">
        <v>489</v>
      </c>
      <c r="E297" s="296">
        <v>178382</v>
      </c>
      <c r="F297" s="296">
        <v>171940</v>
      </c>
      <c r="G297" s="296">
        <v>171940</v>
      </c>
      <c r="H297" s="296">
        <v>0</v>
      </c>
      <c r="I297" s="296">
        <v>0</v>
      </c>
      <c r="J297" s="296">
        <v>0</v>
      </c>
      <c r="K297" s="296">
        <v>0</v>
      </c>
      <c r="L297" s="296">
        <v>0</v>
      </c>
      <c r="M297" s="296">
        <v>0</v>
      </c>
    </row>
    <row r="298" spans="1:15" ht="12.75">
      <c r="A298" s="307"/>
      <c r="B298" s="308" t="s">
        <v>328</v>
      </c>
      <c r="C298" s="308"/>
      <c r="D298" s="317" t="s">
        <v>329</v>
      </c>
      <c r="E298" s="298">
        <f aca="true" t="shared" si="16" ref="E298:K298">SUM(E299:E312)</f>
        <v>166410</v>
      </c>
      <c r="F298" s="298">
        <f t="shared" si="16"/>
        <v>244340</v>
      </c>
      <c r="G298" s="298">
        <f t="shared" si="16"/>
        <v>244340</v>
      </c>
      <c r="H298" s="298">
        <f t="shared" si="16"/>
        <v>178190</v>
      </c>
      <c r="I298" s="298">
        <f t="shared" si="16"/>
        <v>29550</v>
      </c>
      <c r="J298" s="298">
        <f t="shared" si="16"/>
        <v>0</v>
      </c>
      <c r="K298" s="298">
        <f t="shared" si="16"/>
        <v>0</v>
      </c>
      <c r="L298" s="298">
        <v>0</v>
      </c>
      <c r="M298" s="456">
        <v>0</v>
      </c>
      <c r="N298" s="458"/>
      <c r="O298" s="444"/>
    </row>
    <row r="299" spans="1:15" ht="25.5">
      <c r="A299" s="307"/>
      <c r="B299" s="307"/>
      <c r="C299" s="310" t="s">
        <v>393</v>
      </c>
      <c r="D299" s="318" t="s">
        <v>394</v>
      </c>
      <c r="E299" s="296">
        <v>99500</v>
      </c>
      <c r="F299" s="296">
        <v>166950</v>
      </c>
      <c r="G299" s="296">
        <v>166950</v>
      </c>
      <c r="H299" s="296">
        <v>166950</v>
      </c>
      <c r="I299" s="296">
        <v>0</v>
      </c>
      <c r="J299" s="296">
        <v>0</v>
      </c>
      <c r="K299" s="296">
        <v>0</v>
      </c>
      <c r="L299" s="296">
        <v>0</v>
      </c>
      <c r="M299" s="457">
        <v>0</v>
      </c>
      <c r="N299" s="459"/>
      <c r="O299" s="444"/>
    </row>
    <row r="300" spans="1:15" ht="12.75">
      <c r="A300" s="307"/>
      <c r="B300" s="307"/>
      <c r="C300" s="310" t="s">
        <v>409</v>
      </c>
      <c r="D300" s="318" t="s">
        <v>410</v>
      </c>
      <c r="E300" s="296">
        <v>7897</v>
      </c>
      <c r="F300" s="296">
        <v>11240</v>
      </c>
      <c r="G300" s="296">
        <v>11240</v>
      </c>
      <c r="H300" s="296">
        <v>11240</v>
      </c>
      <c r="I300" s="296">
        <v>0</v>
      </c>
      <c r="J300" s="296">
        <v>0</v>
      </c>
      <c r="K300" s="296">
        <v>0</v>
      </c>
      <c r="L300" s="296">
        <v>0</v>
      </c>
      <c r="M300" s="457">
        <v>0</v>
      </c>
      <c r="N300" s="459"/>
      <c r="O300" s="444"/>
    </row>
    <row r="301" spans="1:15" ht="12.75">
      <c r="A301" s="307"/>
      <c r="B301" s="307"/>
      <c r="C301" s="310" t="s">
        <v>395</v>
      </c>
      <c r="D301" s="318" t="s">
        <v>396</v>
      </c>
      <c r="E301" s="296">
        <v>16800</v>
      </c>
      <c r="F301" s="296">
        <v>25580</v>
      </c>
      <c r="G301" s="296">
        <v>25580</v>
      </c>
      <c r="H301" s="296">
        <v>0</v>
      </c>
      <c r="I301" s="296">
        <v>25580</v>
      </c>
      <c r="J301" s="296">
        <v>0</v>
      </c>
      <c r="K301" s="296">
        <v>0</v>
      </c>
      <c r="L301" s="296">
        <v>0</v>
      </c>
      <c r="M301" s="457">
        <v>0</v>
      </c>
      <c r="N301" s="459"/>
      <c r="O301" s="444"/>
    </row>
    <row r="302" spans="1:15" ht="12.75">
      <c r="A302" s="307"/>
      <c r="B302" s="307"/>
      <c r="C302" s="310" t="s">
        <v>397</v>
      </c>
      <c r="D302" s="318" t="s">
        <v>398</v>
      </c>
      <c r="E302" s="296">
        <v>2600</v>
      </c>
      <c r="F302" s="296">
        <v>3970</v>
      </c>
      <c r="G302" s="296">
        <v>3970</v>
      </c>
      <c r="H302" s="296">
        <v>0</v>
      </c>
      <c r="I302" s="296">
        <v>3970</v>
      </c>
      <c r="J302" s="296">
        <v>0</v>
      </c>
      <c r="K302" s="296">
        <v>0</v>
      </c>
      <c r="L302" s="296">
        <v>0</v>
      </c>
      <c r="M302" s="457">
        <v>0</v>
      </c>
      <c r="N302" s="459"/>
      <c r="O302" s="444"/>
    </row>
    <row r="303" spans="1:15" ht="12.75">
      <c r="A303" s="307"/>
      <c r="B303" s="307"/>
      <c r="C303" s="310" t="s">
        <v>369</v>
      </c>
      <c r="D303" s="318" t="s">
        <v>370</v>
      </c>
      <c r="E303" s="296">
        <v>8000</v>
      </c>
      <c r="F303" s="296">
        <v>5000</v>
      </c>
      <c r="G303" s="296">
        <v>5000</v>
      </c>
      <c r="H303" s="296">
        <v>0</v>
      </c>
      <c r="I303" s="296">
        <v>0</v>
      </c>
      <c r="J303" s="296">
        <v>0</v>
      </c>
      <c r="K303" s="296">
        <v>0</v>
      </c>
      <c r="L303" s="296">
        <v>0</v>
      </c>
      <c r="M303" s="457">
        <v>0</v>
      </c>
      <c r="N303" s="444"/>
      <c r="O303" s="444"/>
    </row>
    <row r="304" spans="1:13" ht="12.75">
      <c r="A304" s="307"/>
      <c r="B304" s="307"/>
      <c r="C304" s="310" t="s">
        <v>382</v>
      </c>
      <c r="D304" s="318" t="s">
        <v>383</v>
      </c>
      <c r="E304" s="296">
        <v>2400</v>
      </c>
      <c r="F304" s="296">
        <v>3000</v>
      </c>
      <c r="G304" s="296">
        <v>3000</v>
      </c>
      <c r="H304" s="296">
        <v>0</v>
      </c>
      <c r="I304" s="296">
        <v>0</v>
      </c>
      <c r="J304" s="296">
        <v>0</v>
      </c>
      <c r="K304" s="296">
        <v>0</v>
      </c>
      <c r="L304" s="296">
        <v>0</v>
      </c>
      <c r="M304" s="296">
        <v>0</v>
      </c>
    </row>
    <row r="305" spans="1:13" ht="12.75">
      <c r="A305" s="307"/>
      <c r="B305" s="307"/>
      <c r="C305" s="310" t="s">
        <v>359</v>
      </c>
      <c r="D305" s="318" t="s">
        <v>360</v>
      </c>
      <c r="E305" s="296">
        <v>16113</v>
      </c>
      <c r="F305" s="296">
        <v>15000</v>
      </c>
      <c r="G305" s="296">
        <v>15000</v>
      </c>
      <c r="H305" s="296">
        <v>0</v>
      </c>
      <c r="I305" s="296">
        <v>0</v>
      </c>
      <c r="J305" s="296">
        <v>0</v>
      </c>
      <c r="K305" s="296">
        <v>0</v>
      </c>
      <c r="L305" s="296">
        <v>0</v>
      </c>
      <c r="M305" s="296">
        <v>0</v>
      </c>
    </row>
    <row r="306" spans="1:13" ht="38.25">
      <c r="A306" s="307"/>
      <c r="B306" s="307"/>
      <c r="C306" s="310" t="s">
        <v>419</v>
      </c>
      <c r="D306" s="318" t="s">
        <v>420</v>
      </c>
      <c r="E306" s="296">
        <v>2400</v>
      </c>
      <c r="F306" s="296">
        <v>3000</v>
      </c>
      <c r="G306" s="296">
        <v>3000</v>
      </c>
      <c r="H306" s="296">
        <v>0</v>
      </c>
      <c r="I306" s="296">
        <v>0</v>
      </c>
      <c r="J306" s="296">
        <v>0</v>
      </c>
      <c r="K306" s="296">
        <v>0</v>
      </c>
      <c r="L306" s="296">
        <v>0</v>
      </c>
      <c r="M306" s="296">
        <v>0</v>
      </c>
    </row>
    <row r="307" spans="1:13" ht="12.75">
      <c r="A307" s="307"/>
      <c r="B307" s="307"/>
      <c r="C307" s="310" t="s">
        <v>403</v>
      </c>
      <c r="D307" s="318" t="s">
        <v>404</v>
      </c>
      <c r="E307" s="296">
        <v>2500</v>
      </c>
      <c r="F307" s="296">
        <v>1000</v>
      </c>
      <c r="G307" s="296">
        <v>1000</v>
      </c>
      <c r="H307" s="296">
        <v>0</v>
      </c>
      <c r="I307" s="296">
        <v>0</v>
      </c>
      <c r="J307" s="296">
        <v>0</v>
      </c>
      <c r="K307" s="296">
        <v>0</v>
      </c>
      <c r="L307" s="296">
        <v>0</v>
      </c>
      <c r="M307" s="296">
        <v>0</v>
      </c>
    </row>
    <row r="308" spans="1:13" ht="12.75">
      <c r="A308" s="307"/>
      <c r="B308" s="307"/>
      <c r="C308" s="310" t="s">
        <v>371</v>
      </c>
      <c r="D308" s="318" t="s">
        <v>372</v>
      </c>
      <c r="E308" s="296">
        <v>600</v>
      </c>
      <c r="F308" s="296">
        <v>600</v>
      </c>
      <c r="G308" s="296">
        <v>600</v>
      </c>
      <c r="H308" s="296">
        <v>0</v>
      </c>
      <c r="I308" s="296">
        <v>0</v>
      </c>
      <c r="J308" s="296">
        <v>0</v>
      </c>
      <c r="K308" s="296">
        <v>0</v>
      </c>
      <c r="L308" s="296">
        <v>0</v>
      </c>
      <c r="M308" s="296">
        <v>0</v>
      </c>
    </row>
    <row r="309" spans="1:13" ht="25.5">
      <c r="A309" s="307"/>
      <c r="B309" s="307"/>
      <c r="C309" s="310" t="s">
        <v>421</v>
      </c>
      <c r="D309" s="318" t="s">
        <v>422</v>
      </c>
      <c r="E309" s="296">
        <v>3000</v>
      </c>
      <c r="F309" s="296">
        <v>3000</v>
      </c>
      <c r="G309" s="296">
        <v>3000</v>
      </c>
      <c r="H309" s="296">
        <v>0</v>
      </c>
      <c r="I309" s="296">
        <v>0</v>
      </c>
      <c r="J309" s="296">
        <v>0</v>
      </c>
      <c r="K309" s="296">
        <v>0</v>
      </c>
      <c r="L309" s="296">
        <v>0</v>
      </c>
      <c r="M309" s="296">
        <v>0</v>
      </c>
    </row>
    <row r="310" spans="1:13" ht="25.5">
      <c r="A310" s="307"/>
      <c r="B310" s="307"/>
      <c r="C310" s="310" t="s">
        <v>405</v>
      </c>
      <c r="D310" s="318" t="s">
        <v>406</v>
      </c>
      <c r="E310" s="296">
        <v>600</v>
      </c>
      <c r="F310" s="296">
        <v>2000</v>
      </c>
      <c r="G310" s="296">
        <v>2000</v>
      </c>
      <c r="H310" s="296">
        <v>0</v>
      </c>
      <c r="I310" s="296">
        <v>0</v>
      </c>
      <c r="J310" s="296">
        <v>0</v>
      </c>
      <c r="K310" s="296">
        <v>0</v>
      </c>
      <c r="L310" s="296">
        <v>0</v>
      </c>
      <c r="M310" s="296">
        <v>0</v>
      </c>
    </row>
    <row r="311" spans="1:13" ht="38.25">
      <c r="A311" s="307"/>
      <c r="B311" s="307"/>
      <c r="C311" s="310" t="s">
        <v>407</v>
      </c>
      <c r="D311" s="318" t="s">
        <v>408</v>
      </c>
      <c r="E311" s="296">
        <v>2000</v>
      </c>
      <c r="F311" s="296">
        <v>2000</v>
      </c>
      <c r="G311" s="296">
        <v>2000</v>
      </c>
      <c r="H311" s="296">
        <v>0</v>
      </c>
      <c r="I311" s="296">
        <v>0</v>
      </c>
      <c r="J311" s="296">
        <v>0</v>
      </c>
      <c r="K311" s="296">
        <v>0</v>
      </c>
      <c r="L311" s="296">
        <v>0</v>
      </c>
      <c r="M311" s="296">
        <v>0</v>
      </c>
    </row>
    <row r="312" spans="1:13" ht="25.5">
      <c r="A312" s="307"/>
      <c r="B312" s="307"/>
      <c r="C312" s="310" t="s">
        <v>423</v>
      </c>
      <c r="D312" s="318" t="s">
        <v>424</v>
      </c>
      <c r="E312" s="296">
        <v>2000</v>
      </c>
      <c r="F312" s="296">
        <v>2000</v>
      </c>
      <c r="G312" s="296">
        <v>2000</v>
      </c>
      <c r="H312" s="296">
        <v>0</v>
      </c>
      <c r="I312" s="296">
        <v>0</v>
      </c>
      <c r="J312" s="296">
        <v>0</v>
      </c>
      <c r="K312" s="296">
        <v>0</v>
      </c>
      <c r="L312" s="296">
        <v>0</v>
      </c>
      <c r="M312" s="296">
        <v>0</v>
      </c>
    </row>
    <row r="313" spans="1:16" ht="12.75">
      <c r="A313" s="307"/>
      <c r="B313" s="308" t="s">
        <v>330</v>
      </c>
      <c r="C313" s="308"/>
      <c r="D313" s="317" t="s">
        <v>273</v>
      </c>
      <c r="E313" s="298">
        <f aca="true" t="shared" si="17" ref="E313:K313">SUM(E314:E317)</f>
        <v>396617</v>
      </c>
      <c r="F313" s="298">
        <f t="shared" si="17"/>
        <v>345000</v>
      </c>
      <c r="G313" s="298">
        <f t="shared" si="17"/>
        <v>345000</v>
      </c>
      <c r="H313" s="298">
        <f t="shared" si="17"/>
        <v>0</v>
      </c>
      <c r="I313" s="298">
        <f t="shared" si="17"/>
        <v>0</v>
      </c>
      <c r="J313" s="298">
        <f t="shared" si="17"/>
        <v>0</v>
      </c>
      <c r="K313" s="298">
        <f t="shared" si="17"/>
        <v>0</v>
      </c>
      <c r="L313" s="298">
        <v>0</v>
      </c>
      <c r="M313" s="456">
        <v>0</v>
      </c>
      <c r="N313" s="444"/>
      <c r="O313" s="444"/>
      <c r="P313" s="444"/>
    </row>
    <row r="314" spans="1:16" ht="12.75">
      <c r="A314" s="307"/>
      <c r="B314" s="307"/>
      <c r="C314" s="310" t="s">
        <v>488</v>
      </c>
      <c r="D314" s="318" t="s">
        <v>489</v>
      </c>
      <c r="E314" s="296">
        <v>128000</v>
      </c>
      <c r="F314" s="296">
        <v>92000</v>
      </c>
      <c r="G314" s="296">
        <v>92000</v>
      </c>
      <c r="H314" s="296">
        <v>0</v>
      </c>
      <c r="I314" s="296">
        <v>0</v>
      </c>
      <c r="J314" s="296">
        <v>0</v>
      </c>
      <c r="K314" s="296">
        <v>0</v>
      </c>
      <c r="L314" s="296">
        <v>0</v>
      </c>
      <c r="M314" s="457">
        <v>0</v>
      </c>
      <c r="N314" s="460"/>
      <c r="O314" s="444"/>
      <c r="P314" s="444"/>
    </row>
    <row r="315" spans="1:16" ht="12.75">
      <c r="A315" s="307"/>
      <c r="B315" s="307"/>
      <c r="C315" s="310" t="s">
        <v>369</v>
      </c>
      <c r="D315" s="318" t="s">
        <v>370</v>
      </c>
      <c r="E315" s="296">
        <v>162617</v>
      </c>
      <c r="F315" s="296">
        <v>253000</v>
      </c>
      <c r="G315" s="296">
        <v>253000</v>
      </c>
      <c r="H315" s="296">
        <v>0</v>
      </c>
      <c r="I315" s="296">
        <v>0</v>
      </c>
      <c r="J315" s="296">
        <v>0</v>
      </c>
      <c r="K315" s="296">
        <v>0</v>
      </c>
      <c r="L315" s="296">
        <v>0</v>
      </c>
      <c r="M315" s="457">
        <v>0</v>
      </c>
      <c r="N315" s="459"/>
      <c r="O315" s="459"/>
      <c r="P315" s="444"/>
    </row>
    <row r="316" spans="1:16" ht="12.75">
      <c r="A316" s="307"/>
      <c r="B316" s="307"/>
      <c r="C316" s="310" t="s">
        <v>533</v>
      </c>
      <c r="D316" s="311" t="s">
        <v>370</v>
      </c>
      <c r="E316" s="296">
        <v>2000</v>
      </c>
      <c r="F316" s="296">
        <v>0</v>
      </c>
      <c r="G316" s="296">
        <v>0</v>
      </c>
      <c r="H316" s="296">
        <v>0</v>
      </c>
      <c r="I316" s="296">
        <v>0</v>
      </c>
      <c r="J316" s="296">
        <v>0</v>
      </c>
      <c r="K316" s="296">
        <v>0</v>
      </c>
      <c r="L316" s="296">
        <v>0</v>
      </c>
      <c r="M316" s="457">
        <v>0</v>
      </c>
      <c r="N316" s="444"/>
      <c r="O316" s="444"/>
      <c r="P316" s="444"/>
    </row>
    <row r="317" spans="1:13" ht="12.75">
      <c r="A317" s="307"/>
      <c r="B317" s="307"/>
      <c r="C317" s="310" t="s">
        <v>534</v>
      </c>
      <c r="D317" s="311" t="s">
        <v>360</v>
      </c>
      <c r="E317" s="296">
        <v>104000</v>
      </c>
      <c r="F317" s="296">
        <v>0</v>
      </c>
      <c r="G317" s="296">
        <v>0</v>
      </c>
      <c r="H317" s="296">
        <v>0</v>
      </c>
      <c r="I317" s="296">
        <v>0</v>
      </c>
      <c r="J317" s="296">
        <v>0</v>
      </c>
      <c r="K317" s="296">
        <v>0</v>
      </c>
      <c r="L317" s="296">
        <v>0</v>
      </c>
      <c r="M317" s="296">
        <v>0</v>
      </c>
    </row>
    <row r="318" spans="1:13" ht="25.5">
      <c r="A318" s="345" t="s">
        <v>544</v>
      </c>
      <c r="B318" s="345"/>
      <c r="C318" s="332"/>
      <c r="D318" s="344" t="s">
        <v>356</v>
      </c>
      <c r="E318" s="346">
        <v>0</v>
      </c>
      <c r="F318" s="346">
        <v>20500</v>
      </c>
      <c r="G318" s="346">
        <v>20500</v>
      </c>
      <c r="H318" s="346">
        <v>0</v>
      </c>
      <c r="I318" s="346">
        <v>0</v>
      </c>
      <c r="J318" s="346">
        <v>0</v>
      </c>
      <c r="K318" s="346">
        <v>0</v>
      </c>
      <c r="L318" s="346">
        <v>0</v>
      </c>
      <c r="M318" s="342">
        <v>0</v>
      </c>
    </row>
    <row r="319" spans="1:13" ht="12.75">
      <c r="A319" s="307"/>
      <c r="B319" s="312" t="s">
        <v>545</v>
      </c>
      <c r="C319" s="308"/>
      <c r="D319" s="317" t="s">
        <v>273</v>
      </c>
      <c r="E319" s="298">
        <v>0</v>
      </c>
      <c r="F319" s="298">
        <f aca="true" t="shared" si="18" ref="F319:L319">SUM(F320:F321)</f>
        <v>20500</v>
      </c>
      <c r="G319" s="298">
        <f t="shared" si="18"/>
        <v>20500</v>
      </c>
      <c r="H319" s="298">
        <f t="shared" si="18"/>
        <v>0</v>
      </c>
      <c r="I319" s="298">
        <f t="shared" si="18"/>
        <v>0</v>
      </c>
      <c r="J319" s="298">
        <f t="shared" si="18"/>
        <v>0</v>
      </c>
      <c r="K319" s="298">
        <f t="shared" si="18"/>
        <v>0</v>
      </c>
      <c r="L319" s="298">
        <f t="shared" si="18"/>
        <v>0</v>
      </c>
      <c r="M319" s="298">
        <v>0</v>
      </c>
    </row>
    <row r="320" spans="1:13" ht="12.75">
      <c r="A320" s="307"/>
      <c r="B320" s="313"/>
      <c r="C320" s="314" t="s">
        <v>546</v>
      </c>
      <c r="D320" s="326" t="s">
        <v>535</v>
      </c>
      <c r="E320" s="302">
        <v>0</v>
      </c>
      <c r="F320" s="302">
        <v>19988</v>
      </c>
      <c r="G320" s="302">
        <v>19988</v>
      </c>
      <c r="H320" s="302">
        <v>0</v>
      </c>
      <c r="I320" s="302">
        <v>0</v>
      </c>
      <c r="J320" s="302">
        <v>0</v>
      </c>
      <c r="K320" s="302">
        <v>0</v>
      </c>
      <c r="L320" s="302">
        <v>0</v>
      </c>
      <c r="M320" s="302">
        <v>0</v>
      </c>
    </row>
    <row r="321" spans="1:13" ht="12.75">
      <c r="A321" s="307"/>
      <c r="B321" s="307"/>
      <c r="C321" s="310" t="s">
        <v>369</v>
      </c>
      <c r="D321" s="318" t="s">
        <v>370</v>
      </c>
      <c r="E321" s="296">
        <v>0</v>
      </c>
      <c r="F321" s="296">
        <v>512</v>
      </c>
      <c r="G321" s="296">
        <v>512</v>
      </c>
      <c r="H321" s="296">
        <v>0</v>
      </c>
      <c r="I321" s="296">
        <v>0</v>
      </c>
      <c r="J321" s="296">
        <v>0</v>
      </c>
      <c r="K321" s="296">
        <v>0</v>
      </c>
      <c r="L321" s="296">
        <v>0</v>
      </c>
      <c r="M321" s="296">
        <v>0</v>
      </c>
    </row>
    <row r="322" spans="1:13" ht="12.75">
      <c r="A322" s="332" t="s">
        <v>496</v>
      </c>
      <c r="B322" s="332"/>
      <c r="C322" s="332"/>
      <c r="D322" s="344" t="s">
        <v>355</v>
      </c>
      <c r="E322" s="346">
        <f aca="true" t="shared" si="19" ref="E322:L322">E323+E337</f>
        <v>287222</v>
      </c>
      <c r="F322" s="346">
        <f t="shared" si="19"/>
        <v>259977</v>
      </c>
      <c r="G322" s="346">
        <f t="shared" si="19"/>
        <v>259977</v>
      </c>
      <c r="H322" s="346">
        <f t="shared" si="19"/>
        <v>184158</v>
      </c>
      <c r="I322" s="346">
        <f t="shared" si="19"/>
        <v>36739</v>
      </c>
      <c r="J322" s="346">
        <f t="shared" si="19"/>
        <v>0</v>
      </c>
      <c r="K322" s="346">
        <f t="shared" si="19"/>
        <v>0</v>
      </c>
      <c r="L322" s="346">
        <f t="shared" si="19"/>
        <v>0</v>
      </c>
      <c r="M322" s="346">
        <v>0</v>
      </c>
    </row>
    <row r="323" spans="1:13" ht="12.75">
      <c r="A323" s="307"/>
      <c r="B323" s="308" t="s">
        <v>497</v>
      </c>
      <c r="C323" s="308"/>
      <c r="D323" s="317" t="s">
        <v>498</v>
      </c>
      <c r="E323" s="300">
        <f aca="true" t="shared" si="20" ref="E323:L323">SUM(E324:E336)</f>
        <v>191471</v>
      </c>
      <c r="F323" s="300">
        <f t="shared" si="20"/>
        <v>249977</v>
      </c>
      <c r="G323" s="300">
        <f t="shared" si="20"/>
        <v>249977</v>
      </c>
      <c r="H323" s="300">
        <f t="shared" si="20"/>
        <v>184158</v>
      </c>
      <c r="I323" s="300">
        <f t="shared" si="20"/>
        <v>36739</v>
      </c>
      <c r="J323" s="300">
        <f t="shared" si="20"/>
        <v>0</v>
      </c>
      <c r="K323" s="300">
        <f t="shared" si="20"/>
        <v>0</v>
      </c>
      <c r="L323" s="300">
        <f t="shared" si="20"/>
        <v>0</v>
      </c>
      <c r="M323" s="300">
        <v>0</v>
      </c>
    </row>
    <row r="324" spans="1:13" ht="25.5">
      <c r="A324" s="307"/>
      <c r="B324" s="307"/>
      <c r="C324" s="310" t="s">
        <v>454</v>
      </c>
      <c r="D324" s="318" t="s">
        <v>455</v>
      </c>
      <c r="E324" s="299">
        <v>13307</v>
      </c>
      <c r="F324" s="299">
        <v>16980</v>
      </c>
      <c r="G324" s="299">
        <v>16980</v>
      </c>
      <c r="H324" s="299">
        <v>0</v>
      </c>
      <c r="I324" s="299">
        <v>0</v>
      </c>
      <c r="J324" s="299">
        <v>0</v>
      </c>
      <c r="K324" s="299">
        <v>0</v>
      </c>
      <c r="L324" s="299">
        <v>0</v>
      </c>
      <c r="M324" s="299">
        <v>0</v>
      </c>
    </row>
    <row r="325" spans="1:13" ht="25.5">
      <c r="A325" s="307"/>
      <c r="B325" s="307"/>
      <c r="C325" s="310" t="s">
        <v>393</v>
      </c>
      <c r="D325" s="318" t="s">
        <v>394</v>
      </c>
      <c r="E325" s="299">
        <v>140490</v>
      </c>
      <c r="F325" s="299">
        <v>171215</v>
      </c>
      <c r="G325" s="299">
        <v>171215</v>
      </c>
      <c r="H325" s="299">
        <v>171215</v>
      </c>
      <c r="I325" s="299">
        <v>0</v>
      </c>
      <c r="J325" s="299">
        <v>0</v>
      </c>
      <c r="K325" s="299"/>
      <c r="L325" s="299">
        <v>0</v>
      </c>
      <c r="M325" s="299">
        <v>0</v>
      </c>
    </row>
    <row r="326" spans="1:13" ht="12.75">
      <c r="A326" s="307"/>
      <c r="B326" s="307"/>
      <c r="C326" s="310" t="s">
        <v>409</v>
      </c>
      <c r="D326" s="318" t="s">
        <v>410</v>
      </c>
      <c r="E326" s="299">
        <v>7934</v>
      </c>
      <c r="F326" s="299">
        <v>12643</v>
      </c>
      <c r="G326" s="299">
        <v>12643</v>
      </c>
      <c r="H326" s="299">
        <v>12643</v>
      </c>
      <c r="I326" s="299">
        <v>0</v>
      </c>
      <c r="J326" s="299">
        <v>0</v>
      </c>
      <c r="K326" s="299">
        <v>0</v>
      </c>
      <c r="L326" s="299">
        <v>0</v>
      </c>
      <c r="M326" s="299">
        <v>0</v>
      </c>
    </row>
    <row r="327" spans="1:13" ht="12.75">
      <c r="A327" s="307"/>
      <c r="B327" s="307"/>
      <c r="C327" s="310" t="s">
        <v>395</v>
      </c>
      <c r="D327" s="318" t="s">
        <v>396</v>
      </c>
      <c r="E327" s="299">
        <v>25538</v>
      </c>
      <c r="F327" s="299">
        <v>31380</v>
      </c>
      <c r="G327" s="299">
        <v>31380</v>
      </c>
      <c r="H327" s="299">
        <v>0</v>
      </c>
      <c r="I327" s="299">
        <v>31380</v>
      </c>
      <c r="J327" s="299">
        <v>0</v>
      </c>
      <c r="K327" s="299">
        <v>0</v>
      </c>
      <c r="L327" s="299">
        <v>0</v>
      </c>
      <c r="M327" s="299">
        <v>0</v>
      </c>
    </row>
    <row r="328" spans="1:13" ht="12.75">
      <c r="A328" s="307"/>
      <c r="B328" s="307"/>
      <c r="C328" s="310" t="s">
        <v>397</v>
      </c>
      <c r="D328" s="318" t="s">
        <v>398</v>
      </c>
      <c r="E328" s="299">
        <v>4115</v>
      </c>
      <c r="F328" s="299">
        <v>5359</v>
      </c>
      <c r="G328" s="299">
        <v>5359</v>
      </c>
      <c r="H328" s="299">
        <v>0</v>
      </c>
      <c r="I328" s="299">
        <v>5359</v>
      </c>
      <c r="J328" s="299">
        <v>0</v>
      </c>
      <c r="K328" s="299">
        <v>0</v>
      </c>
      <c r="L328" s="299">
        <v>0</v>
      </c>
      <c r="M328" s="299">
        <v>0</v>
      </c>
    </row>
    <row r="329" spans="1:13" ht="12.75">
      <c r="A329" s="307"/>
      <c r="B329" s="307"/>
      <c r="C329" s="310" t="s">
        <v>367</v>
      </c>
      <c r="D329" s="318" t="s">
        <v>368</v>
      </c>
      <c r="E329" s="299">
        <v>0</v>
      </c>
      <c r="F329" s="299">
        <v>300</v>
      </c>
      <c r="G329" s="299">
        <v>300</v>
      </c>
      <c r="H329" s="299">
        <v>300</v>
      </c>
      <c r="I329" s="299">
        <v>0</v>
      </c>
      <c r="J329" s="299">
        <v>0</v>
      </c>
      <c r="K329" s="299">
        <v>0</v>
      </c>
      <c r="L329" s="299">
        <v>0</v>
      </c>
      <c r="M329" s="299">
        <v>0</v>
      </c>
    </row>
    <row r="330" spans="1:13" ht="12.75">
      <c r="A330" s="307"/>
      <c r="B330" s="307"/>
      <c r="C330" s="310" t="s">
        <v>369</v>
      </c>
      <c r="D330" s="318" t="s">
        <v>370</v>
      </c>
      <c r="E330" s="299">
        <v>87</v>
      </c>
      <c r="F330" s="299">
        <v>800</v>
      </c>
      <c r="G330" s="299">
        <v>800</v>
      </c>
      <c r="H330" s="299">
        <v>0</v>
      </c>
      <c r="I330" s="299">
        <v>0</v>
      </c>
      <c r="J330" s="299">
        <v>0</v>
      </c>
      <c r="K330" s="299">
        <v>0</v>
      </c>
      <c r="L330" s="299">
        <v>0</v>
      </c>
      <c r="M330" s="299">
        <v>0</v>
      </c>
    </row>
    <row r="331" spans="1:13" ht="25.5">
      <c r="A331" s="307"/>
      <c r="B331" s="307"/>
      <c r="C331" s="310" t="s">
        <v>456</v>
      </c>
      <c r="D331" s="318" t="s">
        <v>457</v>
      </c>
      <c r="E331" s="299">
        <v>0</v>
      </c>
      <c r="F331" s="299">
        <v>1800</v>
      </c>
      <c r="G331" s="299">
        <v>1800</v>
      </c>
      <c r="H331" s="299">
        <v>0</v>
      </c>
      <c r="I331" s="299">
        <v>0</v>
      </c>
      <c r="J331" s="299">
        <v>0</v>
      </c>
      <c r="K331" s="299">
        <v>0</v>
      </c>
      <c r="L331" s="299">
        <v>0</v>
      </c>
      <c r="M331" s="299">
        <v>0</v>
      </c>
    </row>
    <row r="332" spans="1:13" ht="12.75">
      <c r="A332" s="307"/>
      <c r="B332" s="307"/>
      <c r="C332" s="310" t="s">
        <v>382</v>
      </c>
      <c r="D332" s="318" t="s">
        <v>383</v>
      </c>
      <c r="E332" s="299">
        <v>0</v>
      </c>
      <c r="F332" s="299">
        <v>7000</v>
      </c>
      <c r="G332" s="299">
        <v>7000</v>
      </c>
      <c r="H332" s="299">
        <v>0</v>
      </c>
      <c r="I332" s="299">
        <v>0</v>
      </c>
      <c r="J332" s="299">
        <v>0</v>
      </c>
      <c r="K332" s="299">
        <v>0</v>
      </c>
      <c r="L332" s="299">
        <v>0</v>
      </c>
      <c r="M332" s="299">
        <v>0</v>
      </c>
    </row>
    <row r="333" spans="1:13" ht="12.75">
      <c r="A333" s="307"/>
      <c r="B333" s="307"/>
      <c r="C333" s="310" t="s">
        <v>377</v>
      </c>
      <c r="D333" s="318" t="s">
        <v>378</v>
      </c>
      <c r="E333" s="299">
        <v>0</v>
      </c>
      <c r="F333" s="299">
        <v>1000</v>
      </c>
      <c r="G333" s="299">
        <v>1000</v>
      </c>
      <c r="H333" s="299">
        <v>0</v>
      </c>
      <c r="I333" s="299">
        <v>0</v>
      </c>
      <c r="J333" s="299">
        <v>0</v>
      </c>
      <c r="K333" s="299">
        <v>0</v>
      </c>
      <c r="L333" s="299">
        <v>0</v>
      </c>
      <c r="M333" s="299">
        <v>0</v>
      </c>
    </row>
    <row r="334" spans="1:13" ht="12.75">
      <c r="A334" s="307"/>
      <c r="B334" s="307"/>
      <c r="C334" s="310" t="s">
        <v>403</v>
      </c>
      <c r="D334" s="318" t="s">
        <v>404</v>
      </c>
      <c r="E334" s="299">
        <v>0</v>
      </c>
      <c r="F334" s="299">
        <v>500</v>
      </c>
      <c r="G334" s="299">
        <v>500</v>
      </c>
      <c r="H334" s="299">
        <v>0</v>
      </c>
      <c r="I334" s="299">
        <v>0</v>
      </c>
      <c r="J334" s="299">
        <v>0</v>
      </c>
      <c r="K334" s="299">
        <v>0</v>
      </c>
      <c r="L334" s="299">
        <v>0</v>
      </c>
      <c r="M334" s="299">
        <v>0</v>
      </c>
    </row>
    <row r="335" spans="1:13" ht="12.75">
      <c r="A335" s="307"/>
      <c r="B335" s="307"/>
      <c r="C335" s="310" t="s">
        <v>371</v>
      </c>
      <c r="D335" s="318" t="s">
        <v>372</v>
      </c>
      <c r="E335" s="299">
        <v>0</v>
      </c>
      <c r="F335" s="299">
        <v>500</v>
      </c>
      <c r="G335" s="299">
        <v>500</v>
      </c>
      <c r="H335" s="299">
        <v>0</v>
      </c>
      <c r="I335" s="299">
        <v>0</v>
      </c>
      <c r="J335" s="299">
        <v>0</v>
      </c>
      <c r="K335" s="299">
        <v>0</v>
      </c>
      <c r="L335" s="299">
        <v>0</v>
      </c>
      <c r="M335" s="299">
        <v>0</v>
      </c>
    </row>
    <row r="336" spans="1:13" ht="38.25">
      <c r="A336" s="307"/>
      <c r="B336" s="307"/>
      <c r="C336" s="310" t="s">
        <v>407</v>
      </c>
      <c r="D336" s="318" t="s">
        <v>408</v>
      </c>
      <c r="E336" s="299">
        <v>0</v>
      </c>
      <c r="F336" s="299">
        <v>500</v>
      </c>
      <c r="G336" s="299">
        <v>500</v>
      </c>
      <c r="H336" s="299">
        <v>0</v>
      </c>
      <c r="I336" s="299">
        <v>0</v>
      </c>
      <c r="J336" s="299">
        <v>0</v>
      </c>
      <c r="K336" s="299">
        <v>0</v>
      </c>
      <c r="L336" s="299">
        <v>0</v>
      </c>
      <c r="M336" s="299">
        <v>0</v>
      </c>
    </row>
    <row r="337" spans="1:13" ht="12.75">
      <c r="A337" s="316"/>
      <c r="B337" s="308" t="s">
        <v>499</v>
      </c>
      <c r="C337" s="308"/>
      <c r="D337" s="317" t="s">
        <v>354</v>
      </c>
      <c r="E337" s="300">
        <f aca="true" t="shared" si="21" ref="E337:L337">SUM(E338:E339)</f>
        <v>95751</v>
      </c>
      <c r="F337" s="300">
        <f t="shared" si="21"/>
        <v>10000</v>
      </c>
      <c r="G337" s="300">
        <f t="shared" si="21"/>
        <v>10000</v>
      </c>
      <c r="H337" s="300">
        <f t="shared" si="21"/>
        <v>0</v>
      </c>
      <c r="I337" s="300">
        <f t="shared" si="21"/>
        <v>0</v>
      </c>
      <c r="J337" s="300">
        <f t="shared" si="21"/>
        <v>0</v>
      </c>
      <c r="K337" s="300">
        <f t="shared" si="21"/>
        <v>0</v>
      </c>
      <c r="L337" s="300">
        <f t="shared" si="21"/>
        <v>0</v>
      </c>
      <c r="M337" s="300">
        <v>0</v>
      </c>
    </row>
    <row r="338" spans="1:13" ht="12.75">
      <c r="A338" s="316"/>
      <c r="B338" s="307"/>
      <c r="C338" s="327" t="s">
        <v>500</v>
      </c>
      <c r="D338" s="328" t="s">
        <v>501</v>
      </c>
      <c r="E338" s="299">
        <v>85239</v>
      </c>
      <c r="F338" s="299">
        <v>10000</v>
      </c>
      <c r="G338" s="299">
        <v>10000</v>
      </c>
      <c r="H338" s="299">
        <v>0</v>
      </c>
      <c r="I338" s="299">
        <v>0</v>
      </c>
      <c r="J338" s="299">
        <v>0</v>
      </c>
      <c r="K338" s="299">
        <v>0</v>
      </c>
      <c r="L338" s="299">
        <v>0</v>
      </c>
      <c r="M338" s="299">
        <v>0</v>
      </c>
    </row>
    <row r="339" spans="1:13" ht="12.75">
      <c r="A339" s="316"/>
      <c r="B339" s="316"/>
      <c r="C339" s="329">
        <v>3260</v>
      </c>
      <c r="D339" s="311" t="s">
        <v>535</v>
      </c>
      <c r="E339" s="299">
        <v>10512</v>
      </c>
      <c r="F339" s="299">
        <v>0</v>
      </c>
      <c r="G339" s="299">
        <v>0</v>
      </c>
      <c r="H339" s="299">
        <v>0</v>
      </c>
      <c r="I339" s="299">
        <v>0</v>
      </c>
      <c r="J339" s="299">
        <v>0</v>
      </c>
      <c r="K339" s="299">
        <v>0</v>
      </c>
      <c r="L339" s="299">
        <v>0</v>
      </c>
      <c r="M339" s="299">
        <v>0</v>
      </c>
    </row>
    <row r="340" spans="1:13" ht="25.5">
      <c r="A340" s="332" t="s">
        <v>502</v>
      </c>
      <c r="B340" s="332"/>
      <c r="C340" s="332"/>
      <c r="D340" s="344" t="s">
        <v>503</v>
      </c>
      <c r="E340" s="347">
        <f aca="true" t="shared" si="22" ref="E340:L340">E341+E344+E348+E351+E353+E355+E359</f>
        <v>370620</v>
      </c>
      <c r="F340" s="347">
        <f t="shared" si="22"/>
        <v>304020</v>
      </c>
      <c r="G340" s="347">
        <f t="shared" si="22"/>
        <v>304020</v>
      </c>
      <c r="H340" s="347">
        <f t="shared" si="22"/>
        <v>0</v>
      </c>
      <c r="I340" s="347">
        <f t="shared" si="22"/>
        <v>0</v>
      </c>
      <c r="J340" s="347">
        <f t="shared" si="22"/>
        <v>0</v>
      </c>
      <c r="K340" s="347">
        <f t="shared" si="22"/>
        <v>0</v>
      </c>
      <c r="L340" s="347">
        <f t="shared" si="22"/>
        <v>0</v>
      </c>
      <c r="M340" s="347">
        <v>0</v>
      </c>
    </row>
    <row r="341" spans="1:13" ht="12.75">
      <c r="A341" s="307"/>
      <c r="B341" s="308" t="s">
        <v>504</v>
      </c>
      <c r="C341" s="308"/>
      <c r="D341" s="317" t="s">
        <v>505</v>
      </c>
      <c r="E341" s="300">
        <f>SUM(E342:E343)</f>
        <v>45873</v>
      </c>
      <c r="F341" s="300">
        <f>SUM(F342:F343)</f>
        <v>2000</v>
      </c>
      <c r="G341" s="300">
        <f>SUM(G342:G343)</f>
        <v>2000</v>
      </c>
      <c r="H341" s="300">
        <v>0</v>
      </c>
      <c r="I341" s="300">
        <v>0</v>
      </c>
      <c r="J341" s="300">
        <v>0</v>
      </c>
      <c r="K341" s="300">
        <v>0</v>
      </c>
      <c r="L341" s="300">
        <v>0</v>
      </c>
      <c r="M341" s="300">
        <v>0</v>
      </c>
    </row>
    <row r="342" spans="1:13" ht="12.75">
      <c r="A342" s="307"/>
      <c r="B342" s="307"/>
      <c r="C342" s="310" t="s">
        <v>359</v>
      </c>
      <c r="D342" s="318" t="s">
        <v>360</v>
      </c>
      <c r="E342" s="299">
        <v>15873</v>
      </c>
      <c r="F342" s="299">
        <v>2000</v>
      </c>
      <c r="G342" s="299">
        <v>2000</v>
      </c>
      <c r="H342" s="299">
        <v>0</v>
      </c>
      <c r="I342" s="299">
        <v>0</v>
      </c>
      <c r="J342" s="299">
        <v>0</v>
      </c>
      <c r="K342" s="299">
        <v>0</v>
      </c>
      <c r="L342" s="299">
        <v>0</v>
      </c>
      <c r="M342" s="299">
        <v>0</v>
      </c>
    </row>
    <row r="343" spans="1:13" ht="12.75">
      <c r="A343" s="307"/>
      <c r="B343" s="307"/>
      <c r="C343" s="310" t="s">
        <v>371</v>
      </c>
      <c r="D343" s="318" t="s">
        <v>372</v>
      </c>
      <c r="E343" s="299">
        <v>30000</v>
      </c>
      <c r="F343" s="299">
        <v>0</v>
      </c>
      <c r="G343" s="299">
        <v>0</v>
      </c>
      <c r="H343" s="299">
        <v>0</v>
      </c>
      <c r="I343" s="299">
        <v>0</v>
      </c>
      <c r="J343" s="299">
        <v>0</v>
      </c>
      <c r="K343" s="299"/>
      <c r="L343" s="299">
        <v>0</v>
      </c>
      <c r="M343" s="299">
        <v>0</v>
      </c>
    </row>
    <row r="344" spans="1:13" ht="12.75">
      <c r="A344" s="307"/>
      <c r="B344" s="308" t="s">
        <v>506</v>
      </c>
      <c r="C344" s="308"/>
      <c r="D344" s="317" t="s">
        <v>507</v>
      </c>
      <c r="E344" s="300">
        <f>SUM(E345:E347)</f>
        <v>36511</v>
      </c>
      <c r="F344" s="300">
        <f>SUM(F345:F347)</f>
        <v>9420</v>
      </c>
      <c r="G344" s="300">
        <f>SUM(G345:G347)</f>
        <v>9420</v>
      </c>
      <c r="H344" s="300">
        <v>0</v>
      </c>
      <c r="I344" s="300">
        <v>0</v>
      </c>
      <c r="J344" s="300">
        <v>0</v>
      </c>
      <c r="K344" s="300">
        <v>0</v>
      </c>
      <c r="L344" s="300">
        <v>0</v>
      </c>
      <c r="M344" s="300">
        <v>0</v>
      </c>
    </row>
    <row r="345" spans="1:13" ht="63.75">
      <c r="A345" s="307"/>
      <c r="B345" s="307"/>
      <c r="C345" s="310" t="s">
        <v>508</v>
      </c>
      <c r="D345" s="318" t="s">
        <v>509</v>
      </c>
      <c r="E345" s="299">
        <v>21511</v>
      </c>
      <c r="F345" s="299">
        <v>0</v>
      </c>
      <c r="G345" s="299">
        <v>0</v>
      </c>
      <c r="H345" s="299">
        <v>0</v>
      </c>
      <c r="I345" s="299">
        <v>0</v>
      </c>
      <c r="J345" s="299">
        <v>0</v>
      </c>
      <c r="K345" s="299">
        <v>0</v>
      </c>
      <c r="L345" s="299">
        <v>0</v>
      </c>
      <c r="M345" s="299">
        <v>0</v>
      </c>
    </row>
    <row r="346" spans="1:13" ht="12.75">
      <c r="A346" s="307"/>
      <c r="B346" s="307"/>
      <c r="C346" s="310" t="s">
        <v>359</v>
      </c>
      <c r="D346" s="318" t="s">
        <v>360</v>
      </c>
      <c r="E346" s="299">
        <v>9000</v>
      </c>
      <c r="F346" s="299">
        <v>3000</v>
      </c>
      <c r="G346" s="299">
        <v>3000</v>
      </c>
      <c r="H346" s="299">
        <v>0</v>
      </c>
      <c r="I346" s="299">
        <v>0</v>
      </c>
      <c r="J346" s="299">
        <v>0</v>
      </c>
      <c r="K346" s="299">
        <v>0</v>
      </c>
      <c r="L346" s="299">
        <v>0</v>
      </c>
      <c r="M346" s="299">
        <v>0</v>
      </c>
    </row>
    <row r="347" spans="1:13" ht="12.75">
      <c r="A347" s="307"/>
      <c r="B347" s="307"/>
      <c r="C347" s="310" t="s">
        <v>371</v>
      </c>
      <c r="D347" s="318" t="s">
        <v>372</v>
      </c>
      <c r="E347" s="299">
        <v>6000</v>
      </c>
      <c r="F347" s="299">
        <v>6420</v>
      </c>
      <c r="G347" s="299">
        <v>6420</v>
      </c>
      <c r="H347" s="299">
        <v>0</v>
      </c>
      <c r="I347" s="299">
        <v>0</v>
      </c>
      <c r="J347" s="299">
        <v>0</v>
      </c>
      <c r="K347" s="299">
        <v>0</v>
      </c>
      <c r="L347" s="299">
        <v>0</v>
      </c>
      <c r="M347" s="299">
        <v>0</v>
      </c>
    </row>
    <row r="348" spans="1:13" ht="12.75">
      <c r="A348" s="307"/>
      <c r="B348" s="308" t="s">
        <v>510</v>
      </c>
      <c r="C348" s="308"/>
      <c r="D348" s="317" t="s">
        <v>511</v>
      </c>
      <c r="E348" s="300">
        <f>SUM(E349:E350)</f>
        <v>23000</v>
      </c>
      <c r="F348" s="300">
        <f>SUM(F349:F350)</f>
        <v>32000</v>
      </c>
      <c r="G348" s="300">
        <f>SUM(G349:G350)</f>
        <v>32000</v>
      </c>
      <c r="H348" s="300">
        <v>0</v>
      </c>
      <c r="I348" s="300">
        <v>0</v>
      </c>
      <c r="J348" s="300">
        <v>0</v>
      </c>
      <c r="K348" s="300">
        <v>0</v>
      </c>
      <c r="L348" s="300">
        <v>0</v>
      </c>
      <c r="M348" s="300">
        <v>0</v>
      </c>
    </row>
    <row r="349" spans="1:13" ht="12.75">
      <c r="A349" s="307"/>
      <c r="B349" s="307"/>
      <c r="C349" s="310" t="s">
        <v>369</v>
      </c>
      <c r="D349" s="318" t="s">
        <v>370</v>
      </c>
      <c r="E349" s="299">
        <v>1000</v>
      </c>
      <c r="F349" s="299">
        <v>10000</v>
      </c>
      <c r="G349" s="299">
        <v>10000</v>
      </c>
      <c r="H349" s="299">
        <v>0</v>
      </c>
      <c r="I349" s="299">
        <v>0</v>
      </c>
      <c r="J349" s="299">
        <v>0</v>
      </c>
      <c r="K349" s="299">
        <v>0</v>
      </c>
      <c r="L349" s="299">
        <v>0</v>
      </c>
      <c r="M349" s="299">
        <v>0</v>
      </c>
    </row>
    <row r="350" spans="1:13" ht="12.75">
      <c r="A350" s="307"/>
      <c r="B350" s="307"/>
      <c r="C350" s="310" t="s">
        <v>359</v>
      </c>
      <c r="D350" s="318" t="s">
        <v>360</v>
      </c>
      <c r="E350" s="299">
        <v>22000</v>
      </c>
      <c r="F350" s="299">
        <v>22000</v>
      </c>
      <c r="G350" s="299">
        <v>22000</v>
      </c>
      <c r="H350" s="299">
        <v>0</v>
      </c>
      <c r="I350" s="299">
        <v>0</v>
      </c>
      <c r="J350" s="299">
        <v>0</v>
      </c>
      <c r="K350" s="299">
        <v>0</v>
      </c>
      <c r="L350" s="299">
        <v>0</v>
      </c>
      <c r="M350" s="299">
        <v>0</v>
      </c>
    </row>
    <row r="351" spans="1:13" ht="25.5">
      <c r="A351" s="307"/>
      <c r="B351" s="308" t="s">
        <v>512</v>
      </c>
      <c r="C351" s="308"/>
      <c r="D351" s="317" t="s">
        <v>513</v>
      </c>
      <c r="E351" s="300">
        <f>SUM(E352)</f>
        <v>1236</v>
      </c>
      <c r="F351" s="300">
        <f>F352</f>
        <v>3000</v>
      </c>
      <c r="G351" s="300">
        <f>G352</f>
        <v>3000</v>
      </c>
      <c r="H351" s="300">
        <v>0</v>
      </c>
      <c r="I351" s="300">
        <v>0</v>
      </c>
      <c r="J351" s="300">
        <v>0</v>
      </c>
      <c r="K351" s="300">
        <v>0</v>
      </c>
      <c r="L351" s="300">
        <v>0</v>
      </c>
      <c r="M351" s="300">
        <v>0</v>
      </c>
    </row>
    <row r="352" spans="1:13" ht="12.75">
      <c r="A352" s="307"/>
      <c r="B352" s="307"/>
      <c r="C352" s="310" t="s">
        <v>369</v>
      </c>
      <c r="D352" s="318" t="s">
        <v>370</v>
      </c>
      <c r="E352" s="299">
        <v>1236</v>
      </c>
      <c r="F352" s="299">
        <v>3000</v>
      </c>
      <c r="G352" s="299">
        <v>3000</v>
      </c>
      <c r="H352" s="299">
        <v>0</v>
      </c>
      <c r="I352" s="299">
        <v>0</v>
      </c>
      <c r="J352" s="299">
        <v>0</v>
      </c>
      <c r="K352" s="299">
        <v>0</v>
      </c>
      <c r="L352" s="299">
        <v>0</v>
      </c>
      <c r="M352" s="299">
        <v>0</v>
      </c>
    </row>
    <row r="353" spans="1:13" ht="12.75">
      <c r="A353" s="307"/>
      <c r="B353" s="308" t="s">
        <v>514</v>
      </c>
      <c r="C353" s="308"/>
      <c r="D353" s="317" t="s">
        <v>515</v>
      </c>
      <c r="E353" s="300">
        <f>SUM(E354)</f>
        <v>29000</v>
      </c>
      <c r="F353" s="300">
        <f>F354</f>
        <v>30000</v>
      </c>
      <c r="G353" s="300">
        <f>G354</f>
        <v>30000</v>
      </c>
      <c r="H353" s="300">
        <v>0</v>
      </c>
      <c r="I353" s="300">
        <v>0</v>
      </c>
      <c r="J353" s="300">
        <v>0</v>
      </c>
      <c r="K353" s="300">
        <v>0</v>
      </c>
      <c r="L353" s="300">
        <v>0</v>
      </c>
      <c r="M353" s="300">
        <v>0</v>
      </c>
    </row>
    <row r="354" spans="1:13" ht="12.75">
      <c r="A354" s="307"/>
      <c r="B354" s="307"/>
      <c r="C354" s="310" t="s">
        <v>359</v>
      </c>
      <c r="D354" s="318" t="s">
        <v>360</v>
      </c>
      <c r="E354" s="299">
        <v>29000</v>
      </c>
      <c r="F354" s="299">
        <v>30000</v>
      </c>
      <c r="G354" s="299">
        <v>30000</v>
      </c>
      <c r="H354" s="299">
        <v>0</v>
      </c>
      <c r="I354" s="299">
        <v>0</v>
      </c>
      <c r="J354" s="299">
        <v>0</v>
      </c>
      <c r="K354" s="299"/>
      <c r="L354" s="299">
        <v>0</v>
      </c>
      <c r="M354" s="299">
        <v>0</v>
      </c>
    </row>
    <row r="355" spans="1:13" ht="12.75">
      <c r="A355" s="307"/>
      <c r="B355" s="308" t="s">
        <v>516</v>
      </c>
      <c r="C355" s="308"/>
      <c r="D355" s="317" t="s">
        <v>517</v>
      </c>
      <c r="E355" s="300">
        <f>SUM(E356:E358)</f>
        <v>207000</v>
      </c>
      <c r="F355" s="300">
        <f>SUM(F356:F358)</f>
        <v>207600</v>
      </c>
      <c r="G355" s="300">
        <f>SUM(G356:G358)</f>
        <v>207600</v>
      </c>
      <c r="H355" s="304">
        <v>0</v>
      </c>
      <c r="I355" s="304">
        <v>0</v>
      </c>
      <c r="J355" s="304">
        <v>0</v>
      </c>
      <c r="K355" s="304">
        <v>0</v>
      </c>
      <c r="L355" s="304">
        <v>0</v>
      </c>
      <c r="M355" s="304">
        <v>0</v>
      </c>
    </row>
    <row r="356" spans="1:13" ht="12.75">
      <c r="A356" s="307"/>
      <c r="B356" s="307"/>
      <c r="C356" s="310" t="s">
        <v>382</v>
      </c>
      <c r="D356" s="318" t="s">
        <v>383</v>
      </c>
      <c r="E356" s="299">
        <v>89000</v>
      </c>
      <c r="F356" s="299">
        <v>91600</v>
      </c>
      <c r="G356" s="299">
        <v>91600</v>
      </c>
      <c r="H356" s="305">
        <v>0</v>
      </c>
      <c r="I356" s="305">
        <v>0</v>
      </c>
      <c r="J356" s="305">
        <v>0</v>
      </c>
      <c r="K356" s="305">
        <v>0</v>
      </c>
      <c r="L356" s="305">
        <v>0</v>
      </c>
      <c r="M356" s="305">
        <v>0</v>
      </c>
    </row>
    <row r="357" spans="1:13" ht="12.75">
      <c r="A357" s="307"/>
      <c r="B357" s="307"/>
      <c r="C357" s="310" t="s">
        <v>377</v>
      </c>
      <c r="D357" s="318" t="s">
        <v>378</v>
      </c>
      <c r="E357" s="299">
        <v>32000</v>
      </c>
      <c r="F357" s="299">
        <v>30000</v>
      </c>
      <c r="G357" s="299">
        <v>30000</v>
      </c>
      <c r="H357" s="305">
        <v>0</v>
      </c>
      <c r="I357" s="305">
        <v>0</v>
      </c>
      <c r="J357" s="305">
        <v>0</v>
      </c>
      <c r="K357" s="305">
        <v>0</v>
      </c>
      <c r="L357" s="305">
        <v>0</v>
      </c>
      <c r="M357" s="305">
        <v>0</v>
      </c>
    </row>
    <row r="358" spans="1:13" ht="12.75">
      <c r="A358" s="307"/>
      <c r="B358" s="307"/>
      <c r="C358" s="310" t="s">
        <v>359</v>
      </c>
      <c r="D358" s="318" t="s">
        <v>360</v>
      </c>
      <c r="E358" s="299">
        <v>86000</v>
      </c>
      <c r="F358" s="299">
        <v>86000</v>
      </c>
      <c r="G358" s="299">
        <v>86000</v>
      </c>
      <c r="H358" s="305">
        <v>0</v>
      </c>
      <c r="I358" s="305">
        <v>0</v>
      </c>
      <c r="J358" s="305">
        <v>0</v>
      </c>
      <c r="K358" s="305">
        <v>0</v>
      </c>
      <c r="L358" s="305">
        <v>0</v>
      </c>
      <c r="M358" s="305">
        <v>0</v>
      </c>
    </row>
    <row r="359" spans="1:13" ht="12.75">
      <c r="A359" s="307"/>
      <c r="B359" s="308" t="s">
        <v>518</v>
      </c>
      <c r="C359" s="308"/>
      <c r="D359" s="317" t="s">
        <v>273</v>
      </c>
      <c r="E359" s="300">
        <f>SUM(E360:E363)</f>
        <v>28000</v>
      </c>
      <c r="F359" s="300">
        <f>SUM(F360:F363)</f>
        <v>20000</v>
      </c>
      <c r="G359" s="300">
        <f>SUM(G360:G363)</f>
        <v>20000</v>
      </c>
      <c r="H359" s="304">
        <v>0</v>
      </c>
      <c r="I359" s="304">
        <v>0</v>
      </c>
      <c r="J359" s="304">
        <v>0</v>
      </c>
      <c r="K359" s="304">
        <v>0</v>
      </c>
      <c r="L359" s="304">
        <v>0</v>
      </c>
      <c r="M359" s="304">
        <v>0</v>
      </c>
    </row>
    <row r="360" spans="1:13" ht="12.75">
      <c r="A360" s="307"/>
      <c r="B360" s="307"/>
      <c r="C360" s="310" t="s">
        <v>369</v>
      </c>
      <c r="D360" s="318" t="s">
        <v>370</v>
      </c>
      <c r="E360" s="299">
        <v>10000</v>
      </c>
      <c r="F360" s="299">
        <v>5000</v>
      </c>
      <c r="G360" s="299">
        <v>5000</v>
      </c>
      <c r="H360" s="305">
        <v>0</v>
      </c>
      <c r="I360" s="305">
        <v>0</v>
      </c>
      <c r="J360" s="305">
        <v>0</v>
      </c>
      <c r="K360" s="305">
        <v>0</v>
      </c>
      <c r="L360" s="305">
        <v>0</v>
      </c>
      <c r="M360" s="305">
        <v>0</v>
      </c>
    </row>
    <row r="361" spans="1:13" ht="12.75">
      <c r="A361" s="307"/>
      <c r="B361" s="307"/>
      <c r="C361" s="310" t="s">
        <v>382</v>
      </c>
      <c r="D361" s="318" t="s">
        <v>383</v>
      </c>
      <c r="E361" s="299">
        <v>5000</v>
      </c>
      <c r="F361" s="299">
        <v>6000</v>
      </c>
      <c r="G361" s="299">
        <v>6000</v>
      </c>
      <c r="H361" s="305">
        <v>0</v>
      </c>
      <c r="I361" s="305">
        <v>0</v>
      </c>
      <c r="J361" s="305">
        <v>0</v>
      </c>
      <c r="K361" s="305">
        <v>0</v>
      </c>
      <c r="L361" s="305">
        <v>0</v>
      </c>
      <c r="M361" s="305">
        <v>0</v>
      </c>
    </row>
    <row r="362" spans="1:13" ht="12.75">
      <c r="A362" s="307"/>
      <c r="B362" s="307"/>
      <c r="C362" s="310" t="s">
        <v>359</v>
      </c>
      <c r="D362" s="318" t="s">
        <v>360</v>
      </c>
      <c r="E362" s="299">
        <v>12000</v>
      </c>
      <c r="F362" s="299">
        <v>8000</v>
      </c>
      <c r="G362" s="299">
        <v>8000</v>
      </c>
      <c r="H362" s="305">
        <v>0</v>
      </c>
      <c r="I362" s="305">
        <v>0</v>
      </c>
      <c r="J362" s="305">
        <v>0</v>
      </c>
      <c r="K362" s="305">
        <v>0</v>
      </c>
      <c r="L362" s="305">
        <v>0</v>
      </c>
      <c r="M362" s="305">
        <v>0</v>
      </c>
    </row>
    <row r="363" spans="1:13" ht="12.75">
      <c r="A363" s="307"/>
      <c r="B363" s="307"/>
      <c r="C363" s="310" t="s">
        <v>371</v>
      </c>
      <c r="D363" s="318" t="s">
        <v>372</v>
      </c>
      <c r="E363" s="299">
        <v>1000</v>
      </c>
      <c r="F363" s="299">
        <v>1000</v>
      </c>
      <c r="G363" s="299">
        <v>1000</v>
      </c>
      <c r="H363" s="305">
        <v>0</v>
      </c>
      <c r="I363" s="305">
        <v>0</v>
      </c>
      <c r="J363" s="305">
        <v>0</v>
      </c>
      <c r="K363" s="305">
        <v>0</v>
      </c>
      <c r="L363" s="305">
        <v>0</v>
      </c>
      <c r="M363" s="305">
        <v>0</v>
      </c>
    </row>
    <row r="364" spans="1:13" ht="25.5">
      <c r="A364" s="332" t="s">
        <v>519</v>
      </c>
      <c r="B364" s="332"/>
      <c r="C364" s="332"/>
      <c r="D364" s="344" t="s">
        <v>520</v>
      </c>
      <c r="E364" s="347">
        <f aca="true" t="shared" si="23" ref="E364:M364">E365+E368</f>
        <v>238000</v>
      </c>
      <c r="F364" s="347">
        <f t="shared" si="23"/>
        <v>423600</v>
      </c>
      <c r="G364" s="347">
        <f t="shared" si="23"/>
        <v>293600</v>
      </c>
      <c r="H364" s="347">
        <f t="shared" si="23"/>
        <v>0</v>
      </c>
      <c r="I364" s="347">
        <f t="shared" si="23"/>
        <v>0</v>
      </c>
      <c r="J364" s="347">
        <f t="shared" si="23"/>
        <v>293600</v>
      </c>
      <c r="K364" s="347">
        <f t="shared" si="23"/>
        <v>0</v>
      </c>
      <c r="L364" s="347">
        <f t="shared" si="23"/>
        <v>0</v>
      </c>
      <c r="M364" s="347">
        <f t="shared" si="23"/>
        <v>130000</v>
      </c>
    </row>
    <row r="365" spans="1:13" ht="25.5">
      <c r="A365" s="307"/>
      <c r="B365" s="308" t="s">
        <v>521</v>
      </c>
      <c r="C365" s="308"/>
      <c r="D365" s="317" t="s">
        <v>522</v>
      </c>
      <c r="E365" s="300">
        <f>SUM(E366)</f>
        <v>150000</v>
      </c>
      <c r="F365" s="300">
        <f>SUM(F366:F367)</f>
        <v>233000</v>
      </c>
      <c r="G365" s="304">
        <f>SUM(G366)</f>
        <v>203000</v>
      </c>
      <c r="H365" s="304">
        <v>0</v>
      </c>
      <c r="I365" s="304">
        <v>0</v>
      </c>
      <c r="J365" s="300">
        <v>203000</v>
      </c>
      <c r="K365" s="304"/>
      <c r="L365" s="304">
        <v>0</v>
      </c>
      <c r="M365" s="300">
        <f>SUM(M366:M367)</f>
        <v>30000</v>
      </c>
    </row>
    <row r="366" spans="1:13" ht="25.5">
      <c r="A366" s="307"/>
      <c r="B366" s="307"/>
      <c r="C366" s="310" t="s">
        <v>523</v>
      </c>
      <c r="D366" s="318" t="s">
        <v>524</v>
      </c>
      <c r="E366" s="299">
        <v>150000</v>
      </c>
      <c r="F366" s="299">
        <v>203000</v>
      </c>
      <c r="G366" s="305">
        <v>203000</v>
      </c>
      <c r="H366" s="305">
        <v>0</v>
      </c>
      <c r="I366" s="305">
        <v>0</v>
      </c>
      <c r="J366" s="299">
        <v>203000</v>
      </c>
      <c r="K366" s="305">
        <v>0</v>
      </c>
      <c r="L366" s="305">
        <v>0</v>
      </c>
      <c r="M366" s="299">
        <v>0</v>
      </c>
    </row>
    <row r="367" spans="1:13" ht="76.5">
      <c r="A367" s="307"/>
      <c r="B367" s="307"/>
      <c r="C367" s="310" t="s">
        <v>478</v>
      </c>
      <c r="D367" s="318" t="s">
        <v>479</v>
      </c>
      <c r="E367" s="299">
        <v>0</v>
      </c>
      <c r="F367" s="299">
        <v>30000</v>
      </c>
      <c r="G367" s="305">
        <v>0</v>
      </c>
      <c r="H367" s="305">
        <v>0</v>
      </c>
      <c r="I367" s="305">
        <v>0</v>
      </c>
      <c r="J367" s="299">
        <v>0</v>
      </c>
      <c r="K367" s="305">
        <v>0</v>
      </c>
      <c r="L367" s="305">
        <v>0</v>
      </c>
      <c r="M367" s="299">
        <v>30000</v>
      </c>
    </row>
    <row r="368" spans="1:13" ht="12.75">
      <c r="A368" s="307"/>
      <c r="B368" s="308" t="s">
        <v>525</v>
      </c>
      <c r="C368" s="308"/>
      <c r="D368" s="317" t="s">
        <v>526</v>
      </c>
      <c r="E368" s="300">
        <f>SUM(E369)</f>
        <v>88000</v>
      </c>
      <c r="F368" s="300">
        <f>SUM(F369:F371)</f>
        <v>190600</v>
      </c>
      <c r="G368" s="300">
        <f>G369</f>
        <v>90600</v>
      </c>
      <c r="H368" s="304">
        <v>0</v>
      </c>
      <c r="I368" s="304">
        <v>0</v>
      </c>
      <c r="J368" s="300">
        <v>90600</v>
      </c>
      <c r="K368" s="304">
        <v>0</v>
      </c>
      <c r="L368" s="304">
        <v>0</v>
      </c>
      <c r="M368" s="300">
        <f>SUM(M369:M371)</f>
        <v>100000</v>
      </c>
    </row>
    <row r="369" spans="1:13" ht="25.5">
      <c r="A369" s="307"/>
      <c r="B369" s="307"/>
      <c r="C369" s="310" t="s">
        <v>523</v>
      </c>
      <c r="D369" s="318" t="s">
        <v>524</v>
      </c>
      <c r="E369" s="299">
        <v>88000</v>
      </c>
      <c r="F369" s="299">
        <v>90600</v>
      </c>
      <c r="G369" s="299">
        <v>90600</v>
      </c>
      <c r="H369" s="305">
        <v>0</v>
      </c>
      <c r="I369" s="305">
        <v>0</v>
      </c>
      <c r="J369" s="299">
        <v>90600</v>
      </c>
      <c r="K369" s="305">
        <v>0</v>
      </c>
      <c r="L369" s="305">
        <v>0</v>
      </c>
      <c r="M369" s="299">
        <v>0</v>
      </c>
    </row>
    <row r="370" spans="1:13" ht="25.5">
      <c r="A370" s="307"/>
      <c r="B370" s="307"/>
      <c r="C370" s="310" t="s">
        <v>557</v>
      </c>
      <c r="D370" s="318" t="s">
        <v>473</v>
      </c>
      <c r="E370" s="299">
        <v>0</v>
      </c>
      <c r="F370" s="299">
        <v>75000</v>
      </c>
      <c r="G370" s="299">
        <v>0</v>
      </c>
      <c r="H370" s="305">
        <v>0</v>
      </c>
      <c r="I370" s="305">
        <v>0</v>
      </c>
      <c r="J370" s="305">
        <v>0</v>
      </c>
      <c r="K370" s="305">
        <v>0</v>
      </c>
      <c r="L370" s="305">
        <v>0</v>
      </c>
      <c r="M370" s="299">
        <v>75000</v>
      </c>
    </row>
    <row r="371" spans="1:13" ht="25.5">
      <c r="A371" s="307"/>
      <c r="B371" s="307"/>
      <c r="C371" s="310" t="s">
        <v>558</v>
      </c>
      <c r="D371" s="318" t="s">
        <v>473</v>
      </c>
      <c r="E371" s="299">
        <v>0</v>
      </c>
      <c r="F371" s="299">
        <v>25000</v>
      </c>
      <c r="G371" s="299">
        <v>0</v>
      </c>
      <c r="H371" s="305">
        <v>0</v>
      </c>
      <c r="I371" s="305">
        <v>0</v>
      </c>
      <c r="J371" s="305">
        <v>0</v>
      </c>
      <c r="K371" s="305">
        <v>0</v>
      </c>
      <c r="L371" s="305">
        <v>0</v>
      </c>
      <c r="M371" s="299">
        <v>25000</v>
      </c>
    </row>
    <row r="372" spans="1:13" ht="12.75">
      <c r="A372" s="332" t="s">
        <v>527</v>
      </c>
      <c r="B372" s="332"/>
      <c r="C372" s="332"/>
      <c r="D372" s="344" t="s">
        <v>528</v>
      </c>
      <c r="E372" s="347">
        <f>SUM(E373)</f>
        <v>40000</v>
      </c>
      <c r="F372" s="347">
        <f aca="true" t="shared" si="24" ref="F372:K372">F373</f>
        <v>340000</v>
      </c>
      <c r="G372" s="347">
        <f t="shared" si="24"/>
        <v>60000</v>
      </c>
      <c r="H372" s="347">
        <f t="shared" si="24"/>
        <v>18000</v>
      </c>
      <c r="I372" s="347">
        <f t="shared" si="24"/>
        <v>0</v>
      </c>
      <c r="J372" s="347">
        <f t="shared" si="24"/>
        <v>0</v>
      </c>
      <c r="K372" s="347">
        <f t="shared" si="24"/>
        <v>0</v>
      </c>
      <c r="L372" s="350">
        <v>0</v>
      </c>
      <c r="M372" s="347">
        <f>SUM(M373)</f>
        <v>280000</v>
      </c>
    </row>
    <row r="373" spans="1:13" ht="25.5">
      <c r="A373" s="307"/>
      <c r="B373" s="308" t="s">
        <v>529</v>
      </c>
      <c r="C373" s="308"/>
      <c r="D373" s="317" t="s">
        <v>530</v>
      </c>
      <c r="E373" s="300">
        <f aca="true" t="shared" si="25" ref="E373:L373">SUM(E374:E377)</f>
        <v>40000</v>
      </c>
      <c r="F373" s="300">
        <f>SUM(F374:F379)</f>
        <v>340000</v>
      </c>
      <c r="G373" s="300">
        <f t="shared" si="25"/>
        <v>60000</v>
      </c>
      <c r="H373" s="300">
        <f t="shared" si="25"/>
        <v>18000</v>
      </c>
      <c r="I373" s="300">
        <f t="shared" si="25"/>
        <v>0</v>
      </c>
      <c r="J373" s="300">
        <f t="shared" si="25"/>
        <v>0</v>
      </c>
      <c r="K373" s="300">
        <f t="shared" si="25"/>
        <v>0</v>
      </c>
      <c r="L373" s="300">
        <f t="shared" si="25"/>
        <v>0</v>
      </c>
      <c r="M373" s="300">
        <f>SUM(M374:M379)</f>
        <v>280000</v>
      </c>
    </row>
    <row r="374" spans="1:13" ht="12.75">
      <c r="A374" s="307"/>
      <c r="B374" s="307"/>
      <c r="C374" s="310" t="s">
        <v>395</v>
      </c>
      <c r="D374" s="318" t="s">
        <v>396</v>
      </c>
      <c r="E374" s="299">
        <v>3000</v>
      </c>
      <c r="F374" s="299">
        <v>0</v>
      </c>
      <c r="G374" s="299">
        <v>0</v>
      </c>
      <c r="H374" s="305">
        <v>0</v>
      </c>
      <c r="I374" s="305">
        <v>0</v>
      </c>
      <c r="J374" s="305">
        <v>0</v>
      </c>
      <c r="K374" s="305">
        <v>0</v>
      </c>
      <c r="L374" s="305">
        <v>0</v>
      </c>
      <c r="M374" s="305">
        <v>0</v>
      </c>
    </row>
    <row r="375" spans="1:13" ht="12.75">
      <c r="A375" s="307"/>
      <c r="B375" s="307"/>
      <c r="C375" s="310" t="s">
        <v>367</v>
      </c>
      <c r="D375" s="318" t="s">
        <v>368</v>
      </c>
      <c r="E375" s="299">
        <v>15000</v>
      </c>
      <c r="F375" s="299">
        <v>18000</v>
      </c>
      <c r="G375" s="299">
        <v>18000</v>
      </c>
      <c r="H375" s="305">
        <v>18000</v>
      </c>
      <c r="I375" s="305">
        <v>0</v>
      </c>
      <c r="J375" s="305">
        <v>0</v>
      </c>
      <c r="K375" s="305">
        <v>0</v>
      </c>
      <c r="L375" s="305">
        <v>0</v>
      </c>
      <c r="M375" s="299">
        <v>0</v>
      </c>
    </row>
    <row r="376" spans="1:13" ht="12.75">
      <c r="A376" s="307"/>
      <c r="B376" s="307"/>
      <c r="C376" s="310" t="s">
        <v>369</v>
      </c>
      <c r="D376" s="318" t="s">
        <v>370</v>
      </c>
      <c r="E376" s="299">
        <v>8000</v>
      </c>
      <c r="F376" s="299">
        <v>8000</v>
      </c>
      <c r="G376" s="299">
        <v>8000</v>
      </c>
      <c r="H376" s="305">
        <v>0</v>
      </c>
      <c r="I376" s="305">
        <v>0</v>
      </c>
      <c r="J376" s="305">
        <v>0</v>
      </c>
      <c r="K376" s="305">
        <v>0</v>
      </c>
      <c r="L376" s="305">
        <v>0</v>
      </c>
      <c r="M376" s="299">
        <v>0</v>
      </c>
    </row>
    <row r="377" spans="1:13" ht="12.75">
      <c r="A377" s="307"/>
      <c r="B377" s="307"/>
      <c r="C377" s="310" t="s">
        <v>359</v>
      </c>
      <c r="D377" s="318" t="s">
        <v>360</v>
      </c>
      <c r="E377" s="299">
        <v>14000</v>
      </c>
      <c r="F377" s="299">
        <v>34000</v>
      </c>
      <c r="G377" s="299">
        <v>34000</v>
      </c>
      <c r="H377" s="305">
        <v>0</v>
      </c>
      <c r="I377" s="305">
        <v>0</v>
      </c>
      <c r="J377" s="305">
        <v>0</v>
      </c>
      <c r="K377" s="305">
        <v>0</v>
      </c>
      <c r="L377" s="305">
        <v>0</v>
      </c>
      <c r="M377" s="299">
        <v>0</v>
      </c>
    </row>
    <row r="378" spans="1:13" ht="25.5">
      <c r="A378" s="307"/>
      <c r="B378" s="307"/>
      <c r="C378" s="310" t="s">
        <v>557</v>
      </c>
      <c r="D378" s="318" t="s">
        <v>473</v>
      </c>
      <c r="E378" s="299">
        <v>0</v>
      </c>
      <c r="F378" s="299">
        <v>200000</v>
      </c>
      <c r="G378" s="299">
        <v>0</v>
      </c>
      <c r="H378" s="305">
        <v>0</v>
      </c>
      <c r="I378" s="305">
        <v>0</v>
      </c>
      <c r="J378" s="305">
        <v>0</v>
      </c>
      <c r="K378" s="305">
        <v>0</v>
      </c>
      <c r="L378" s="305">
        <v>0</v>
      </c>
      <c r="M378" s="299">
        <v>200000</v>
      </c>
    </row>
    <row r="379" spans="1:13" ht="25.5">
      <c r="A379" s="307"/>
      <c r="B379" s="307"/>
      <c r="C379" s="310" t="s">
        <v>558</v>
      </c>
      <c r="D379" s="318" t="s">
        <v>473</v>
      </c>
      <c r="E379" s="299">
        <v>0</v>
      </c>
      <c r="F379" s="299">
        <v>80000</v>
      </c>
      <c r="G379" s="299">
        <v>0</v>
      </c>
      <c r="H379" s="305">
        <v>0</v>
      </c>
      <c r="I379" s="305">
        <v>0</v>
      </c>
      <c r="J379" s="305">
        <v>0</v>
      </c>
      <c r="K379" s="305">
        <v>0</v>
      </c>
      <c r="L379" s="305">
        <v>0</v>
      </c>
      <c r="M379" s="299">
        <v>80000</v>
      </c>
    </row>
    <row r="380" spans="1:14" ht="12.75">
      <c r="A380" s="489" t="s">
        <v>531</v>
      </c>
      <c r="B380" s="489"/>
      <c r="C380" s="489"/>
      <c r="D380" s="490"/>
      <c r="E380" s="306">
        <f>E8+E20+E23+E27+E31+E43+E51+E100+E103+E128+E132+E135+E138+E265+E278+E322+E340+E364+E372</f>
        <v>11340912</v>
      </c>
      <c r="F380" s="306">
        <f aca="true" t="shared" si="26" ref="F380:M380">F8+F20+F23+F27+F31+F43+F51+F100+F103+F128+F132+F135+F138+F265+F278+F322+F340+F364+F372+F318</f>
        <v>11446917</v>
      </c>
      <c r="G380" s="306">
        <f t="shared" si="26"/>
        <v>10613151</v>
      </c>
      <c r="H380" s="306">
        <f t="shared" si="26"/>
        <v>4073195</v>
      </c>
      <c r="I380" s="306">
        <f t="shared" si="26"/>
        <v>712957</v>
      </c>
      <c r="J380" s="306">
        <f t="shared" si="26"/>
        <v>325900</v>
      </c>
      <c r="K380" s="306">
        <f t="shared" si="26"/>
        <v>284500</v>
      </c>
      <c r="L380" s="306">
        <f t="shared" si="26"/>
        <v>0</v>
      </c>
      <c r="M380" s="461">
        <f t="shared" si="26"/>
        <v>833766</v>
      </c>
      <c r="N380" s="453"/>
    </row>
    <row r="383" spans="6:7" ht="12.75">
      <c r="F383" s="440"/>
      <c r="G383" s="6"/>
    </row>
    <row r="384" spans="6:15" ht="12.75">
      <c r="F384" s="462"/>
      <c r="G384" s="6"/>
      <c r="N384" s="439"/>
      <c r="O384" s="58"/>
    </row>
    <row r="385" ht="12.75">
      <c r="F385" s="330"/>
    </row>
    <row r="386" ht="12.75">
      <c r="F386" s="330"/>
    </row>
    <row r="387" ht="12.75">
      <c r="F387" s="214"/>
    </row>
  </sheetData>
  <sheetProtection/>
  <mergeCells count="12">
    <mergeCell ref="A380:D380"/>
    <mergeCell ref="H5:L5"/>
    <mergeCell ref="G5:G6"/>
    <mergeCell ref="M5:M6"/>
    <mergeCell ref="E4:E6"/>
    <mergeCell ref="C4:C6"/>
    <mergeCell ref="A1:M1"/>
    <mergeCell ref="F4:F6"/>
    <mergeCell ref="A4:A6"/>
    <mergeCell ref="D4:D6"/>
    <mergeCell ref="B4:B6"/>
    <mergeCell ref="G4:M4"/>
  </mergeCells>
  <printOptions horizontalCentered="1"/>
  <pageMargins left="0.3937007874015748" right="0.3937007874015748" top="0.984251968503937" bottom="0.7874015748031497" header="0.5118110236220472" footer="0.5118110236220472"/>
  <pageSetup fitToHeight="12" horizontalDpi="600" verticalDpi="600" orientation="landscape" paperSize="9" scale="75" r:id="rId1"/>
  <headerFooter alignWithMargins="0">
    <oddHeader>&amp;RZałącznik nr &amp;A
do uchwały Rady Gminy Miłki Nr XXVIII/163/2008
z dnia  12 grudnia 2008r.</oddHeader>
  </headerFooter>
  <rowBreaks count="1" manualBreakCount="1">
    <brk id="21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Layout" workbookViewId="0" topLeftCell="F1">
      <selection activeCell="G12" sqref="G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9.875" style="1" customWidth="1"/>
    <col min="14" max="15" width="9.625" style="1" customWidth="1"/>
    <col min="16" max="16" width="18.375" style="1" customWidth="1"/>
    <col min="17" max="16384" width="9.125" style="1" customWidth="1"/>
  </cols>
  <sheetData>
    <row r="1" spans="1:16" ht="18">
      <c r="A1" s="474" t="s">
        <v>222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0" t="s">
        <v>47</v>
      </c>
    </row>
    <row r="3" spans="1:16" s="45" customFormat="1" ht="19.5" customHeight="1">
      <c r="A3" s="475" t="s">
        <v>68</v>
      </c>
      <c r="B3" s="475" t="s">
        <v>2</v>
      </c>
      <c r="C3" s="475" t="s">
        <v>46</v>
      </c>
      <c r="D3" s="496" t="s">
        <v>135</v>
      </c>
      <c r="E3" s="494" t="s">
        <v>120</v>
      </c>
      <c r="F3" s="494" t="s">
        <v>131</v>
      </c>
      <c r="G3" s="494" t="s">
        <v>78</v>
      </c>
      <c r="H3" s="494"/>
      <c r="I3" s="494"/>
      <c r="J3" s="494"/>
      <c r="K3" s="494"/>
      <c r="L3" s="494"/>
      <c r="M3" s="494"/>
      <c r="N3" s="494"/>
      <c r="O3" s="18"/>
      <c r="P3" s="494" t="s">
        <v>134</v>
      </c>
    </row>
    <row r="4" spans="1:16" s="45" customFormat="1" ht="19.5" customHeight="1">
      <c r="A4" s="475"/>
      <c r="B4" s="475"/>
      <c r="C4" s="475"/>
      <c r="D4" s="497"/>
      <c r="E4" s="494"/>
      <c r="F4" s="494"/>
      <c r="G4" s="494" t="s">
        <v>223</v>
      </c>
      <c r="H4" s="494" t="s">
        <v>20</v>
      </c>
      <c r="I4" s="494"/>
      <c r="J4" s="494"/>
      <c r="K4" s="494"/>
      <c r="L4" s="494" t="s">
        <v>221</v>
      </c>
      <c r="M4" s="494" t="s">
        <v>224</v>
      </c>
      <c r="N4" s="494" t="s">
        <v>587</v>
      </c>
      <c r="O4" s="491">
        <v>2013</v>
      </c>
      <c r="P4" s="494"/>
    </row>
    <row r="5" spans="1:16" s="45" customFormat="1" ht="29.25" customHeight="1">
      <c r="A5" s="475"/>
      <c r="B5" s="475"/>
      <c r="C5" s="475"/>
      <c r="D5" s="497"/>
      <c r="E5" s="494"/>
      <c r="F5" s="494"/>
      <c r="G5" s="494"/>
      <c r="H5" s="494" t="s">
        <v>132</v>
      </c>
      <c r="I5" s="494" t="s">
        <v>118</v>
      </c>
      <c r="J5" s="494" t="s">
        <v>72</v>
      </c>
      <c r="K5" s="494" t="s">
        <v>119</v>
      </c>
      <c r="L5" s="494"/>
      <c r="M5" s="494"/>
      <c r="N5" s="494"/>
      <c r="O5" s="492"/>
      <c r="P5" s="494"/>
    </row>
    <row r="6" spans="1:16" s="45" customFormat="1" ht="19.5" customHeight="1">
      <c r="A6" s="475"/>
      <c r="B6" s="475"/>
      <c r="C6" s="475"/>
      <c r="D6" s="497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2"/>
      <c r="P6" s="494"/>
    </row>
    <row r="7" spans="1:16" s="45" customFormat="1" ht="19.5" customHeight="1">
      <c r="A7" s="475"/>
      <c r="B7" s="475"/>
      <c r="C7" s="475"/>
      <c r="D7" s="498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3"/>
      <c r="P7" s="494"/>
    </row>
    <row r="8" spans="1:16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13</v>
      </c>
      <c r="O8" s="19"/>
      <c r="P8" s="19">
        <v>14</v>
      </c>
    </row>
    <row r="9" spans="1:16" ht="66" customHeight="1">
      <c r="A9" s="31" t="s">
        <v>13</v>
      </c>
      <c r="B9" s="273" t="s">
        <v>246</v>
      </c>
      <c r="C9" s="273" t="s">
        <v>248</v>
      </c>
      <c r="D9" s="398" t="s">
        <v>604</v>
      </c>
      <c r="E9" s="89" t="s">
        <v>599</v>
      </c>
      <c r="F9" s="198">
        <v>1500000</v>
      </c>
      <c r="G9" s="198">
        <v>220000</v>
      </c>
      <c r="H9" s="198">
        <v>0</v>
      </c>
      <c r="I9" s="198">
        <v>20000</v>
      </c>
      <c r="J9" s="275" t="s">
        <v>580</v>
      </c>
      <c r="K9" s="198">
        <v>0</v>
      </c>
      <c r="L9" s="198">
        <v>1280000</v>
      </c>
      <c r="M9" s="198">
        <v>0</v>
      </c>
      <c r="N9" s="198">
        <v>0</v>
      </c>
      <c r="O9" s="198">
        <v>0</v>
      </c>
      <c r="P9" s="198" t="s">
        <v>578</v>
      </c>
    </row>
    <row r="10" spans="1:16" ht="89.25">
      <c r="A10" s="367">
        <v>2</v>
      </c>
      <c r="B10" s="368" t="s">
        <v>246</v>
      </c>
      <c r="C10" s="368" t="s">
        <v>248</v>
      </c>
      <c r="D10" s="369" t="s">
        <v>605</v>
      </c>
      <c r="E10" s="47" t="s">
        <v>600</v>
      </c>
      <c r="F10" s="370">
        <v>9000000</v>
      </c>
      <c r="G10" s="370">
        <v>100000</v>
      </c>
      <c r="H10" s="370">
        <v>0</v>
      </c>
      <c r="I10" s="370">
        <v>100000</v>
      </c>
      <c r="J10" s="46" t="s">
        <v>575</v>
      </c>
      <c r="K10" s="370">
        <v>0</v>
      </c>
      <c r="L10" s="370">
        <v>1000000</v>
      </c>
      <c r="M10" s="199">
        <v>3000000</v>
      </c>
      <c r="N10" s="199">
        <v>2900000</v>
      </c>
      <c r="O10" s="199">
        <v>2000000</v>
      </c>
      <c r="P10" s="199" t="s">
        <v>579</v>
      </c>
    </row>
    <row r="11" spans="1:16" ht="51">
      <c r="A11" s="32" t="s">
        <v>15</v>
      </c>
      <c r="B11" s="274"/>
      <c r="C11" s="274"/>
      <c r="D11" s="21"/>
      <c r="E11" s="21"/>
      <c r="F11" s="199"/>
      <c r="G11" s="199"/>
      <c r="H11" s="199"/>
      <c r="I11" s="199"/>
      <c r="J11" s="277" t="s">
        <v>133</v>
      </c>
      <c r="K11" s="199"/>
      <c r="L11" s="199"/>
      <c r="M11" s="199"/>
      <c r="N11" s="199"/>
      <c r="O11" s="199"/>
      <c r="P11" s="199"/>
    </row>
    <row r="12" spans="1:16" ht="51">
      <c r="A12" s="32" t="s">
        <v>1</v>
      </c>
      <c r="B12" s="274"/>
      <c r="C12" s="274"/>
      <c r="D12" s="21"/>
      <c r="E12" s="21"/>
      <c r="F12" s="199"/>
      <c r="G12" s="199"/>
      <c r="H12" s="199"/>
      <c r="I12" s="199"/>
      <c r="J12" s="277" t="s">
        <v>133</v>
      </c>
      <c r="K12" s="199"/>
      <c r="L12" s="199"/>
      <c r="M12" s="199"/>
      <c r="N12" s="199"/>
      <c r="O12" s="244"/>
      <c r="P12" s="244"/>
    </row>
    <row r="13" spans="1:16" ht="22.5" customHeight="1">
      <c r="A13" s="495" t="s">
        <v>127</v>
      </c>
      <c r="B13" s="495"/>
      <c r="C13" s="495"/>
      <c r="D13" s="495"/>
      <c r="E13" s="495"/>
      <c r="F13" s="176">
        <f>SUM(F9:F10)</f>
        <v>10500000</v>
      </c>
      <c r="G13" s="170">
        <f>SUM(G9:G10)</f>
        <v>320000</v>
      </c>
      <c r="H13" s="176">
        <f>SUM(H9:H10)</f>
        <v>0</v>
      </c>
      <c r="I13" s="176">
        <f>SUM(I9:I10)</f>
        <v>120000</v>
      </c>
      <c r="J13" s="176">
        <v>200000</v>
      </c>
      <c r="K13" s="176">
        <f>SUM(K9:K10)</f>
        <v>0</v>
      </c>
      <c r="L13" s="176">
        <f>SUM(L9:L10)</f>
        <v>2280000</v>
      </c>
      <c r="M13" s="176">
        <f>SUM(M9:M12)</f>
        <v>3000000</v>
      </c>
      <c r="N13" s="176">
        <f>SUM(N9:N12)</f>
        <v>2900000</v>
      </c>
      <c r="O13" s="176">
        <f>SUM(O9:O12)</f>
        <v>2000000</v>
      </c>
      <c r="P13" s="278" t="s">
        <v>53</v>
      </c>
    </row>
    <row r="15" ht="12.75">
      <c r="A15" s="1" t="s">
        <v>76</v>
      </c>
    </row>
    <row r="16" ht="12.75">
      <c r="A16" s="1" t="s">
        <v>73</v>
      </c>
    </row>
    <row r="17" ht="12.75">
      <c r="A17" s="1" t="s">
        <v>74</v>
      </c>
    </row>
    <row r="18" ht="12.75">
      <c r="A18" s="1" t="s">
        <v>75</v>
      </c>
    </row>
    <row r="20" ht="14.25">
      <c r="A20" s="63" t="s">
        <v>136</v>
      </c>
    </row>
  </sheetData>
  <sheetProtection/>
  <mergeCells count="20">
    <mergeCell ref="M4:M7"/>
    <mergeCell ref="A1:P1"/>
    <mergeCell ref="A3:A7"/>
    <mergeCell ref="B3:B7"/>
    <mergeCell ref="C3:C7"/>
    <mergeCell ref="E3:E7"/>
    <mergeCell ref="G3:N3"/>
    <mergeCell ref="P3:P7"/>
    <mergeCell ref="G4:G7"/>
    <mergeCell ref="F3:F7"/>
    <mergeCell ref="O4:O7"/>
    <mergeCell ref="N4:N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2" r:id="rId1"/>
  <headerFooter alignWithMargins="0">
    <oddHeader>&amp;R&amp;9Załącznik nr &amp;A
do uchwały Rady Gminy Miłki  XXVIII/163/2008 
z dnia 12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Layout" workbookViewId="0" topLeftCell="C1">
      <selection activeCell="F12" sqref="F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2539062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74" t="s">
        <v>231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0" t="s">
        <v>47</v>
      </c>
    </row>
    <row r="3" spans="1:12" s="45" customFormat="1" ht="19.5" customHeight="1">
      <c r="A3" s="475" t="s">
        <v>68</v>
      </c>
      <c r="B3" s="475" t="s">
        <v>2</v>
      </c>
      <c r="C3" s="475" t="s">
        <v>46</v>
      </c>
      <c r="D3" s="496" t="s">
        <v>135</v>
      </c>
      <c r="E3" s="494" t="s">
        <v>137</v>
      </c>
      <c r="F3" s="494" t="s">
        <v>131</v>
      </c>
      <c r="G3" s="494" t="s">
        <v>78</v>
      </c>
      <c r="H3" s="494"/>
      <c r="I3" s="494"/>
      <c r="J3" s="494"/>
      <c r="K3" s="494"/>
      <c r="L3" s="494" t="s">
        <v>134</v>
      </c>
    </row>
    <row r="4" spans="1:12" s="45" customFormat="1" ht="19.5" customHeight="1">
      <c r="A4" s="475"/>
      <c r="B4" s="475"/>
      <c r="C4" s="475"/>
      <c r="D4" s="497"/>
      <c r="E4" s="494"/>
      <c r="F4" s="494"/>
      <c r="G4" s="494" t="s">
        <v>223</v>
      </c>
      <c r="H4" s="494" t="s">
        <v>20</v>
      </c>
      <c r="I4" s="494"/>
      <c r="J4" s="494"/>
      <c r="K4" s="494"/>
      <c r="L4" s="494"/>
    </row>
    <row r="5" spans="1:12" s="45" customFormat="1" ht="29.25" customHeight="1">
      <c r="A5" s="475"/>
      <c r="B5" s="475"/>
      <c r="C5" s="475"/>
      <c r="D5" s="497"/>
      <c r="E5" s="494"/>
      <c r="F5" s="494"/>
      <c r="G5" s="494"/>
      <c r="H5" s="494" t="s">
        <v>132</v>
      </c>
      <c r="I5" s="494" t="s">
        <v>118</v>
      </c>
      <c r="J5" s="494" t="s">
        <v>138</v>
      </c>
      <c r="K5" s="494" t="s">
        <v>119</v>
      </c>
      <c r="L5" s="494"/>
    </row>
    <row r="6" spans="1:12" s="45" customFormat="1" ht="19.5" customHeight="1">
      <c r="A6" s="475"/>
      <c r="B6" s="475"/>
      <c r="C6" s="475"/>
      <c r="D6" s="497"/>
      <c r="E6" s="494"/>
      <c r="F6" s="494"/>
      <c r="G6" s="494"/>
      <c r="H6" s="494"/>
      <c r="I6" s="494"/>
      <c r="J6" s="494"/>
      <c r="K6" s="494"/>
      <c r="L6" s="494"/>
    </row>
    <row r="7" spans="1:12" s="45" customFormat="1" ht="19.5" customHeight="1">
      <c r="A7" s="475"/>
      <c r="B7" s="475"/>
      <c r="C7" s="475"/>
      <c r="D7" s="498"/>
      <c r="E7" s="494"/>
      <c r="F7" s="494"/>
      <c r="G7" s="494"/>
      <c r="H7" s="494"/>
      <c r="I7" s="494"/>
      <c r="J7" s="494"/>
      <c r="K7" s="494"/>
      <c r="L7" s="494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51">
      <c r="A9" s="32">
        <v>1</v>
      </c>
      <c r="B9" s="274" t="s">
        <v>252</v>
      </c>
      <c r="C9" s="274" t="s">
        <v>254</v>
      </c>
      <c r="D9" s="21">
        <v>6060</v>
      </c>
      <c r="E9" s="46" t="s">
        <v>562</v>
      </c>
      <c r="F9" s="199">
        <v>20000</v>
      </c>
      <c r="G9" s="199">
        <v>20000</v>
      </c>
      <c r="H9" s="199">
        <v>0</v>
      </c>
      <c r="I9" s="199">
        <v>20000</v>
      </c>
      <c r="J9" s="46" t="s">
        <v>133</v>
      </c>
      <c r="K9" s="199">
        <v>0</v>
      </c>
      <c r="L9" s="199" t="s">
        <v>561</v>
      </c>
    </row>
    <row r="10" spans="1:12" ht="51">
      <c r="A10" s="32">
        <v>2</v>
      </c>
      <c r="B10" s="274" t="s">
        <v>262</v>
      </c>
      <c r="C10" s="274" t="s">
        <v>268</v>
      </c>
      <c r="D10" s="21">
        <v>6060</v>
      </c>
      <c r="E10" s="46" t="s">
        <v>563</v>
      </c>
      <c r="F10" s="199">
        <v>5000</v>
      </c>
      <c r="G10" s="199">
        <v>5000</v>
      </c>
      <c r="H10" s="199">
        <v>0</v>
      </c>
      <c r="I10" s="199">
        <v>5000</v>
      </c>
      <c r="J10" s="47" t="s">
        <v>133</v>
      </c>
      <c r="K10" s="199">
        <v>0</v>
      </c>
      <c r="L10" s="199" t="s">
        <v>561</v>
      </c>
    </row>
    <row r="11" spans="1:12" ht="29.25" customHeight="1">
      <c r="A11" s="32">
        <v>3</v>
      </c>
      <c r="B11" s="274" t="s">
        <v>338</v>
      </c>
      <c r="C11" s="274" t="s">
        <v>435</v>
      </c>
      <c r="D11" s="21">
        <v>6060</v>
      </c>
      <c r="E11" s="46" t="s">
        <v>601</v>
      </c>
      <c r="F11" s="199">
        <v>30000</v>
      </c>
      <c r="G11" s="199">
        <v>30000</v>
      </c>
      <c r="H11" s="199">
        <v>0</v>
      </c>
      <c r="I11" s="199">
        <v>30000</v>
      </c>
      <c r="J11" s="47"/>
      <c r="K11" s="199">
        <v>0</v>
      </c>
      <c r="L11" s="199" t="s">
        <v>561</v>
      </c>
    </row>
    <row r="12" spans="1:12" ht="56.25" customHeight="1">
      <c r="A12" s="32">
        <v>4</v>
      </c>
      <c r="B12" s="274" t="s">
        <v>519</v>
      </c>
      <c r="C12" s="274" t="s">
        <v>525</v>
      </c>
      <c r="D12" s="279" t="s">
        <v>574</v>
      </c>
      <c r="E12" s="46" t="s">
        <v>576</v>
      </c>
      <c r="F12" s="199">
        <v>100000</v>
      </c>
      <c r="G12" s="199">
        <v>100000</v>
      </c>
      <c r="H12" s="199">
        <v>0</v>
      </c>
      <c r="I12" s="199">
        <v>25000</v>
      </c>
      <c r="J12" s="47" t="s">
        <v>133</v>
      </c>
      <c r="K12" s="199">
        <v>75000</v>
      </c>
      <c r="L12" s="199" t="s">
        <v>561</v>
      </c>
    </row>
    <row r="13" spans="1:12" ht="76.5">
      <c r="A13" s="32">
        <v>5</v>
      </c>
      <c r="B13" s="274" t="s">
        <v>527</v>
      </c>
      <c r="C13" s="274" t="s">
        <v>529</v>
      </c>
      <c r="D13" s="279" t="s">
        <v>574</v>
      </c>
      <c r="E13" s="46" t="s">
        <v>577</v>
      </c>
      <c r="F13" s="199">
        <v>280000</v>
      </c>
      <c r="G13" s="199">
        <v>280000</v>
      </c>
      <c r="H13" s="199">
        <v>0</v>
      </c>
      <c r="I13" s="199">
        <v>80000</v>
      </c>
      <c r="J13" s="47" t="s">
        <v>133</v>
      </c>
      <c r="K13" s="199">
        <v>200000</v>
      </c>
      <c r="L13" s="276" t="s">
        <v>561</v>
      </c>
    </row>
    <row r="14" spans="1:12" ht="22.5" customHeight="1">
      <c r="A14" s="495" t="s">
        <v>127</v>
      </c>
      <c r="B14" s="495"/>
      <c r="C14" s="495"/>
      <c r="D14" s="495"/>
      <c r="E14" s="495"/>
      <c r="F14" s="176">
        <f>SUM(F9:F13)</f>
        <v>435000</v>
      </c>
      <c r="G14" s="176">
        <f>SUM(G9:G13)</f>
        <v>435000</v>
      </c>
      <c r="H14" s="176">
        <v>0</v>
      </c>
      <c r="I14" s="176">
        <f>SUM(I9:I13)</f>
        <v>160000</v>
      </c>
      <c r="J14" s="176">
        <v>0</v>
      </c>
      <c r="K14" s="176">
        <f>SUM(K9:K13)</f>
        <v>275000</v>
      </c>
      <c r="L14" s="278" t="s">
        <v>53</v>
      </c>
    </row>
    <row r="16" spans="1:7" ht="12.75">
      <c r="A16" s="1" t="s">
        <v>76</v>
      </c>
      <c r="G16" s="425"/>
    </row>
    <row r="17" ht="12.75">
      <c r="A17" s="1" t="s">
        <v>73</v>
      </c>
    </row>
    <row r="18" ht="12.75">
      <c r="A18" s="1" t="s">
        <v>74</v>
      </c>
    </row>
    <row r="19" ht="12.75">
      <c r="A19" s="1" t="s">
        <v>75</v>
      </c>
    </row>
    <row r="21" ht="14.25">
      <c r="A21" s="63" t="s">
        <v>136</v>
      </c>
    </row>
  </sheetData>
  <sheetProtection/>
  <mergeCells count="16">
    <mergeCell ref="A14:E14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6" r:id="rId1"/>
  <headerFooter alignWithMargins="0">
    <oddHeader>&amp;R&amp;9Załącznik nr &amp;A
do uchwały Rady Gminy Miłki Nr XXVIII/163/2008 
z dnia 12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Layout" workbookViewId="0" topLeftCell="E1">
      <selection activeCell="L43" sqref="L43:L46"/>
    </sheetView>
  </sheetViews>
  <sheetFormatPr defaultColWidth="10.25390625" defaultRowHeight="12.75"/>
  <cols>
    <col min="1" max="1" width="3.625" style="13" bestFit="1" customWidth="1"/>
    <col min="2" max="2" width="22.125" style="13" customWidth="1"/>
    <col min="3" max="3" width="13.00390625" style="13" customWidth="1"/>
    <col min="4" max="4" width="11.375" style="13" customWidth="1"/>
    <col min="5" max="5" width="12.00390625" style="13" customWidth="1"/>
    <col min="6" max="6" width="9.125" style="13" customWidth="1"/>
    <col min="7" max="7" width="10.25390625" style="13" customWidth="1"/>
    <col min="8" max="8" width="9.125" style="13" customWidth="1"/>
    <col min="9" max="9" width="8.75390625" style="13" customWidth="1"/>
    <col min="10" max="11" width="7.75390625" style="13" customWidth="1"/>
    <col min="12" max="12" width="9.75390625" style="13" customWidth="1"/>
    <col min="13" max="14" width="13.75390625" style="13" customWidth="1"/>
    <col min="15" max="15" width="8.25390625" style="13" customWidth="1"/>
    <col min="16" max="16" width="7.875" style="13" customWidth="1"/>
    <col min="17" max="17" width="8.75390625" style="13" customWidth="1"/>
    <col min="18" max="16384" width="10.25390625" style="13" customWidth="1"/>
  </cols>
  <sheetData>
    <row r="1" spans="1:17" ht="12.75">
      <c r="A1" s="534" t="s">
        <v>121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</row>
    <row r="3" spans="1:17" ht="12.75">
      <c r="A3" s="555" t="s">
        <v>68</v>
      </c>
      <c r="B3" s="555" t="s">
        <v>79</v>
      </c>
      <c r="C3" s="540" t="s">
        <v>80</v>
      </c>
      <c r="D3" s="554" t="s">
        <v>139</v>
      </c>
      <c r="E3" s="554" t="s">
        <v>126</v>
      </c>
      <c r="F3" s="555" t="s">
        <v>6</v>
      </c>
      <c r="G3" s="555"/>
      <c r="H3" s="555" t="s">
        <v>78</v>
      </c>
      <c r="I3" s="555"/>
      <c r="J3" s="555"/>
      <c r="K3" s="555"/>
      <c r="L3" s="555"/>
      <c r="M3" s="555"/>
      <c r="N3" s="555"/>
      <c r="O3" s="555"/>
      <c r="P3" s="555"/>
      <c r="Q3" s="555"/>
    </row>
    <row r="4" spans="1:17" ht="12.75">
      <c r="A4" s="555"/>
      <c r="B4" s="555"/>
      <c r="C4" s="540"/>
      <c r="D4" s="554"/>
      <c r="E4" s="554"/>
      <c r="F4" s="540" t="s">
        <v>123</v>
      </c>
      <c r="G4" s="554" t="s">
        <v>124</v>
      </c>
      <c r="H4" s="555" t="s">
        <v>66</v>
      </c>
      <c r="I4" s="555"/>
      <c r="J4" s="555"/>
      <c r="K4" s="555"/>
      <c r="L4" s="555"/>
      <c r="M4" s="555"/>
      <c r="N4" s="555"/>
      <c r="O4" s="555"/>
      <c r="P4" s="555"/>
      <c r="Q4" s="555"/>
    </row>
    <row r="5" spans="1:17" ht="12.75">
      <c r="A5" s="555"/>
      <c r="B5" s="555"/>
      <c r="C5" s="540"/>
      <c r="D5" s="554"/>
      <c r="E5" s="554"/>
      <c r="F5" s="540"/>
      <c r="G5" s="554"/>
      <c r="H5" s="554" t="s">
        <v>82</v>
      </c>
      <c r="I5" s="555" t="s">
        <v>83</v>
      </c>
      <c r="J5" s="555"/>
      <c r="K5" s="555"/>
      <c r="L5" s="555"/>
      <c r="M5" s="555"/>
      <c r="N5" s="555"/>
      <c r="O5" s="555"/>
      <c r="P5" s="555"/>
      <c r="Q5" s="555"/>
    </row>
    <row r="6" spans="1:17" ht="14.25" customHeight="1">
      <c r="A6" s="555"/>
      <c r="B6" s="555"/>
      <c r="C6" s="540"/>
      <c r="D6" s="554"/>
      <c r="E6" s="554"/>
      <c r="F6" s="540"/>
      <c r="G6" s="554"/>
      <c r="H6" s="554"/>
      <c r="I6" s="555" t="s">
        <v>84</v>
      </c>
      <c r="J6" s="555"/>
      <c r="K6" s="555"/>
      <c r="L6" s="555"/>
      <c r="M6" s="555" t="s">
        <v>81</v>
      </c>
      <c r="N6" s="555"/>
      <c r="O6" s="555"/>
      <c r="P6" s="555"/>
      <c r="Q6" s="555"/>
    </row>
    <row r="7" spans="1:17" ht="12.75" customHeight="1">
      <c r="A7" s="555"/>
      <c r="B7" s="555"/>
      <c r="C7" s="540"/>
      <c r="D7" s="554"/>
      <c r="E7" s="554"/>
      <c r="F7" s="540"/>
      <c r="G7" s="554"/>
      <c r="H7" s="554"/>
      <c r="I7" s="554" t="s">
        <v>85</v>
      </c>
      <c r="J7" s="556" t="s">
        <v>86</v>
      </c>
      <c r="K7" s="556"/>
      <c r="L7" s="556"/>
      <c r="M7" s="540" t="s">
        <v>87</v>
      </c>
      <c r="N7" s="554" t="s">
        <v>86</v>
      </c>
      <c r="O7" s="554"/>
      <c r="P7" s="554"/>
      <c r="Q7" s="554"/>
    </row>
    <row r="8" spans="1:17" ht="48" customHeight="1">
      <c r="A8" s="555"/>
      <c r="B8" s="555"/>
      <c r="C8" s="540"/>
      <c r="D8" s="554"/>
      <c r="E8" s="554"/>
      <c r="F8" s="540"/>
      <c r="G8" s="554"/>
      <c r="H8" s="554"/>
      <c r="I8" s="554"/>
      <c r="J8" s="423" t="s">
        <v>125</v>
      </c>
      <c r="K8" s="400" t="s">
        <v>88</v>
      </c>
      <c r="L8" s="400" t="s">
        <v>89</v>
      </c>
      <c r="M8" s="540"/>
      <c r="N8" s="423" t="s">
        <v>90</v>
      </c>
      <c r="O8" s="400" t="s">
        <v>125</v>
      </c>
      <c r="P8" s="400" t="s">
        <v>88</v>
      </c>
      <c r="Q8" s="400" t="s">
        <v>91</v>
      </c>
    </row>
    <row r="9" spans="1:17" ht="7.5" customHeight="1">
      <c r="A9" s="422">
        <v>1</v>
      </c>
      <c r="B9" s="422">
        <v>2</v>
      </c>
      <c r="C9" s="422">
        <v>3</v>
      </c>
      <c r="D9" s="422">
        <v>4</v>
      </c>
      <c r="E9" s="422">
        <v>5</v>
      </c>
      <c r="F9" s="422">
        <v>6</v>
      </c>
      <c r="G9" s="422">
        <v>7</v>
      </c>
      <c r="H9" s="422">
        <v>8</v>
      </c>
      <c r="I9" s="422">
        <v>9</v>
      </c>
      <c r="J9" s="422">
        <v>10</v>
      </c>
      <c r="K9" s="422">
        <v>11</v>
      </c>
      <c r="L9" s="422">
        <v>12</v>
      </c>
      <c r="M9" s="422">
        <v>13</v>
      </c>
      <c r="N9" s="422">
        <v>14</v>
      </c>
      <c r="O9" s="422">
        <v>15</v>
      </c>
      <c r="P9" s="422">
        <v>16</v>
      </c>
      <c r="Q9" s="422">
        <v>17</v>
      </c>
    </row>
    <row r="10" spans="1:17" s="61" customFormat="1" ht="13.5" thickBot="1">
      <c r="A10" s="401">
        <v>1</v>
      </c>
      <c r="B10" s="402" t="s">
        <v>92</v>
      </c>
      <c r="C10" s="541" t="s">
        <v>53</v>
      </c>
      <c r="D10" s="542"/>
      <c r="E10" s="424">
        <f aca="true" t="shared" si="0" ref="E10:Q10">E15+E24+E33+E42+E51</f>
        <v>11446660</v>
      </c>
      <c r="F10" s="424">
        <f t="shared" si="0"/>
        <v>1971665</v>
      </c>
      <c r="G10" s="424">
        <f t="shared" si="0"/>
        <v>9474995</v>
      </c>
      <c r="H10" s="424">
        <f t="shared" si="0"/>
        <v>730000</v>
      </c>
      <c r="I10" s="424">
        <f t="shared" si="0"/>
        <v>455000</v>
      </c>
      <c r="J10" s="424">
        <f t="shared" si="0"/>
        <v>255000</v>
      </c>
      <c r="K10" s="424">
        <f t="shared" si="0"/>
        <v>0</v>
      </c>
      <c r="L10" s="424">
        <f t="shared" si="0"/>
        <v>200000</v>
      </c>
      <c r="M10" s="424">
        <f t="shared" si="0"/>
        <v>275000</v>
      </c>
      <c r="N10" s="424">
        <f t="shared" si="0"/>
        <v>0</v>
      </c>
      <c r="O10" s="424">
        <f t="shared" si="0"/>
        <v>0</v>
      </c>
      <c r="P10" s="424">
        <f t="shared" si="0"/>
        <v>0</v>
      </c>
      <c r="Q10" s="424">
        <f t="shared" si="0"/>
        <v>275000</v>
      </c>
    </row>
    <row r="11" spans="1:17" ht="12.75">
      <c r="A11" s="532" t="s">
        <v>93</v>
      </c>
      <c r="B11" s="403" t="s">
        <v>94</v>
      </c>
      <c r="C11" s="543" t="s">
        <v>591</v>
      </c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5"/>
    </row>
    <row r="12" spans="1:17" ht="12.75">
      <c r="A12" s="508"/>
      <c r="B12" s="404" t="s">
        <v>95</v>
      </c>
      <c r="C12" s="546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8"/>
    </row>
    <row r="13" spans="1:17" ht="12.75">
      <c r="A13" s="508"/>
      <c r="B13" s="404" t="s">
        <v>96</v>
      </c>
      <c r="C13" s="546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8"/>
    </row>
    <row r="14" spans="1:17" ht="12.75">
      <c r="A14" s="508"/>
      <c r="B14" s="404" t="s">
        <v>97</v>
      </c>
      <c r="C14" s="549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1"/>
    </row>
    <row r="15" spans="1:17" ht="12.75">
      <c r="A15" s="508"/>
      <c r="B15" s="404" t="s">
        <v>98</v>
      </c>
      <c r="C15" s="405"/>
      <c r="D15" s="405"/>
      <c r="E15" s="405">
        <v>9000000</v>
      </c>
      <c r="F15" s="405">
        <f>E15*0.15</f>
        <v>1350000</v>
      </c>
      <c r="G15" s="405">
        <f>E15-F15</f>
        <v>7650000</v>
      </c>
      <c r="H15" s="405">
        <f>I15+M15</f>
        <v>100000</v>
      </c>
      <c r="I15" s="405">
        <f>J15+K15+L15</f>
        <v>100000</v>
      </c>
      <c r="J15" s="405">
        <v>100000</v>
      </c>
      <c r="K15" s="405"/>
      <c r="L15" s="405"/>
      <c r="M15" s="405">
        <f>N15+O15+P15+Q15</f>
        <v>0</v>
      </c>
      <c r="N15" s="405"/>
      <c r="O15" s="405"/>
      <c r="P15" s="405"/>
      <c r="Q15" s="406">
        <v>0</v>
      </c>
    </row>
    <row r="16" spans="1:17" ht="12.75" customHeight="1">
      <c r="A16" s="508"/>
      <c r="B16" s="404" t="s">
        <v>232</v>
      </c>
      <c r="C16" s="499"/>
      <c r="D16" s="527" t="s">
        <v>606</v>
      </c>
      <c r="E16" s="407">
        <f>F16+G16</f>
        <v>100000</v>
      </c>
      <c r="F16" s="407">
        <v>100000</v>
      </c>
      <c r="G16" s="407">
        <v>0</v>
      </c>
      <c r="H16" s="538">
        <v>100000</v>
      </c>
      <c r="I16" s="538">
        <v>100000</v>
      </c>
      <c r="J16" s="538">
        <v>100000</v>
      </c>
      <c r="K16" s="538"/>
      <c r="L16" s="538"/>
      <c r="M16" s="538"/>
      <c r="N16" s="538"/>
      <c r="O16" s="538"/>
      <c r="P16" s="538"/>
      <c r="Q16" s="552">
        <v>0</v>
      </c>
    </row>
    <row r="17" spans="1:17" ht="12.75">
      <c r="A17" s="508"/>
      <c r="B17" s="404" t="s">
        <v>221</v>
      </c>
      <c r="C17" s="499"/>
      <c r="D17" s="528"/>
      <c r="E17" s="407">
        <f>F17+G17</f>
        <v>1000000</v>
      </c>
      <c r="F17" s="407">
        <v>150000</v>
      </c>
      <c r="G17" s="407">
        <v>850000</v>
      </c>
      <c r="H17" s="538"/>
      <c r="I17" s="538"/>
      <c r="J17" s="538"/>
      <c r="K17" s="538"/>
      <c r="L17" s="538"/>
      <c r="M17" s="538"/>
      <c r="N17" s="538"/>
      <c r="O17" s="538"/>
      <c r="P17" s="538"/>
      <c r="Q17" s="552"/>
    </row>
    <row r="18" spans="1:17" ht="12.75">
      <c r="A18" s="508"/>
      <c r="B18" s="404" t="s">
        <v>224</v>
      </c>
      <c r="C18" s="499"/>
      <c r="D18" s="528"/>
      <c r="E18" s="407">
        <f>F18+G18</f>
        <v>3000000</v>
      </c>
      <c r="F18" s="407">
        <v>450000</v>
      </c>
      <c r="G18" s="407">
        <v>2550000</v>
      </c>
      <c r="H18" s="538"/>
      <c r="I18" s="538"/>
      <c r="J18" s="538"/>
      <c r="K18" s="538"/>
      <c r="L18" s="538"/>
      <c r="M18" s="538"/>
      <c r="N18" s="538"/>
      <c r="O18" s="538"/>
      <c r="P18" s="538"/>
      <c r="Q18" s="552"/>
    </row>
    <row r="19" spans="1:17" ht="13.5" thickBot="1">
      <c r="A19" s="533"/>
      <c r="B19" s="408" t="s">
        <v>596</v>
      </c>
      <c r="C19" s="557"/>
      <c r="D19" s="529"/>
      <c r="E19" s="409">
        <v>4900000</v>
      </c>
      <c r="F19" s="409">
        <v>650000</v>
      </c>
      <c r="G19" s="409">
        <f>G15-G17-G18</f>
        <v>4250000</v>
      </c>
      <c r="H19" s="539"/>
      <c r="I19" s="539"/>
      <c r="J19" s="539"/>
      <c r="K19" s="539"/>
      <c r="L19" s="539"/>
      <c r="M19" s="539"/>
      <c r="N19" s="539"/>
      <c r="O19" s="539"/>
      <c r="P19" s="539"/>
      <c r="Q19" s="553"/>
    </row>
    <row r="20" spans="1:17" ht="12.75">
      <c r="A20" s="532" t="s">
        <v>99</v>
      </c>
      <c r="B20" s="403" t="s">
        <v>94</v>
      </c>
      <c r="C20" s="518" t="s">
        <v>595</v>
      </c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20"/>
    </row>
    <row r="21" spans="1:17" ht="12.75">
      <c r="A21" s="508"/>
      <c r="B21" s="404" t="s">
        <v>95</v>
      </c>
      <c r="C21" s="521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3"/>
    </row>
    <row r="22" spans="1:17" ht="12.75">
      <c r="A22" s="508"/>
      <c r="B22" s="404" t="s">
        <v>96</v>
      </c>
      <c r="C22" s="521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3"/>
    </row>
    <row r="23" spans="1:17" ht="12.75">
      <c r="A23" s="508"/>
      <c r="B23" s="404" t="s">
        <v>97</v>
      </c>
      <c r="C23" s="524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6"/>
    </row>
    <row r="24" spans="1:17" ht="12.75">
      <c r="A24" s="508"/>
      <c r="B24" s="404" t="s">
        <v>98</v>
      </c>
      <c r="C24" s="407"/>
      <c r="D24" s="407"/>
      <c r="E24" s="407">
        <f>F24+G24</f>
        <v>1500000</v>
      </c>
      <c r="F24" s="407">
        <v>375000</v>
      </c>
      <c r="G24" s="407">
        <f>1500000*0.75</f>
        <v>1125000</v>
      </c>
      <c r="H24" s="407">
        <f>I24+M24</f>
        <v>220000</v>
      </c>
      <c r="I24" s="407">
        <f>J24+K24+L24</f>
        <v>220000</v>
      </c>
      <c r="J24" s="407">
        <v>20000</v>
      </c>
      <c r="K24" s="407"/>
      <c r="L24" s="407">
        <v>200000</v>
      </c>
      <c r="M24" s="407">
        <f>N24+O24+P24</f>
        <v>0</v>
      </c>
      <c r="N24" s="407"/>
      <c r="O24" s="407"/>
      <c r="P24" s="407"/>
      <c r="Q24" s="410">
        <v>0</v>
      </c>
    </row>
    <row r="25" spans="1:17" ht="11.25" customHeight="1">
      <c r="A25" s="508"/>
      <c r="B25" s="404" t="s">
        <v>232</v>
      </c>
      <c r="C25" s="499"/>
      <c r="D25" s="527" t="s">
        <v>606</v>
      </c>
      <c r="E25" s="407">
        <f>F25+G25</f>
        <v>220000</v>
      </c>
      <c r="F25" s="407">
        <f>I25</f>
        <v>220000</v>
      </c>
      <c r="G25" s="407">
        <f>M25</f>
        <v>0</v>
      </c>
      <c r="H25" s="500">
        <f>I25+M25</f>
        <v>220000</v>
      </c>
      <c r="I25" s="500">
        <f>J25+L25</f>
        <v>220000</v>
      </c>
      <c r="J25" s="500">
        <v>20000</v>
      </c>
      <c r="K25" s="500"/>
      <c r="L25" s="500">
        <v>200000</v>
      </c>
      <c r="M25" s="512">
        <f>N25+O25+P25+Q25</f>
        <v>0</v>
      </c>
      <c r="N25" s="500"/>
      <c r="O25" s="500"/>
      <c r="P25" s="500"/>
      <c r="Q25" s="535">
        <v>0</v>
      </c>
    </row>
    <row r="26" spans="1:17" ht="12.75">
      <c r="A26" s="508"/>
      <c r="B26" s="404" t="s">
        <v>221</v>
      </c>
      <c r="C26" s="499"/>
      <c r="D26" s="528"/>
      <c r="E26" s="407">
        <f>E24-E25</f>
        <v>1280000</v>
      </c>
      <c r="F26" s="407">
        <v>155000</v>
      </c>
      <c r="G26" s="407">
        <f>E26-F26</f>
        <v>1125000</v>
      </c>
      <c r="H26" s="501"/>
      <c r="I26" s="501"/>
      <c r="J26" s="501"/>
      <c r="K26" s="501"/>
      <c r="L26" s="501"/>
      <c r="M26" s="513"/>
      <c r="N26" s="501"/>
      <c r="O26" s="501"/>
      <c r="P26" s="501"/>
      <c r="Q26" s="536"/>
    </row>
    <row r="27" spans="1:17" ht="12.75">
      <c r="A27" s="508"/>
      <c r="B27" s="404" t="s">
        <v>224</v>
      </c>
      <c r="C27" s="499"/>
      <c r="D27" s="528"/>
      <c r="E27" s="407"/>
      <c r="F27" s="407"/>
      <c r="G27" s="407"/>
      <c r="H27" s="501"/>
      <c r="I27" s="501"/>
      <c r="J27" s="501"/>
      <c r="K27" s="501"/>
      <c r="L27" s="501"/>
      <c r="M27" s="513"/>
      <c r="N27" s="501"/>
      <c r="O27" s="501"/>
      <c r="P27" s="501"/>
      <c r="Q27" s="536"/>
    </row>
    <row r="28" spans="1:17" ht="13.5" thickBot="1">
      <c r="A28" s="533"/>
      <c r="B28" s="408" t="s">
        <v>233</v>
      </c>
      <c r="C28" s="500"/>
      <c r="D28" s="529"/>
      <c r="E28" s="412"/>
      <c r="F28" s="412"/>
      <c r="G28" s="412"/>
      <c r="H28" s="501"/>
      <c r="I28" s="501"/>
      <c r="J28" s="501"/>
      <c r="K28" s="501"/>
      <c r="L28" s="501"/>
      <c r="M28" s="513"/>
      <c r="N28" s="501"/>
      <c r="O28" s="501"/>
      <c r="P28" s="501"/>
      <c r="Q28" s="537"/>
    </row>
    <row r="29" spans="1:17" ht="12.75">
      <c r="A29" s="532" t="s">
        <v>100</v>
      </c>
      <c r="B29" s="403" t="s">
        <v>94</v>
      </c>
      <c r="C29" s="518" t="s">
        <v>594</v>
      </c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20"/>
    </row>
    <row r="30" spans="1:17" s="61" customFormat="1" ht="12.75">
      <c r="A30" s="508"/>
      <c r="B30" s="404" t="s">
        <v>95</v>
      </c>
      <c r="C30" s="521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3"/>
    </row>
    <row r="31" spans="1:17" ht="12.75">
      <c r="A31" s="508"/>
      <c r="B31" s="404" t="s">
        <v>96</v>
      </c>
      <c r="C31" s="521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3"/>
    </row>
    <row r="32" spans="1:17" ht="12.75">
      <c r="A32" s="508"/>
      <c r="B32" s="404" t="s">
        <v>97</v>
      </c>
      <c r="C32" s="524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6"/>
    </row>
    <row r="33" spans="1:17" ht="12.75">
      <c r="A33" s="508"/>
      <c r="B33" s="404" t="s">
        <v>98</v>
      </c>
      <c r="C33" s="413"/>
      <c r="D33" s="413"/>
      <c r="E33" s="405">
        <v>280000</v>
      </c>
      <c r="F33" s="405">
        <v>80000</v>
      </c>
      <c r="G33" s="405">
        <v>200000</v>
      </c>
      <c r="H33" s="405">
        <v>280000</v>
      </c>
      <c r="I33" s="405">
        <v>80000</v>
      </c>
      <c r="J33" s="405">
        <v>80000</v>
      </c>
      <c r="K33" s="405"/>
      <c r="L33" s="405"/>
      <c r="M33" s="405">
        <v>200000</v>
      </c>
      <c r="N33" s="405"/>
      <c r="O33" s="405"/>
      <c r="P33" s="405"/>
      <c r="Q33" s="405">
        <v>200000</v>
      </c>
    </row>
    <row r="34" spans="1:17" ht="12.75">
      <c r="A34" s="508"/>
      <c r="B34" s="404" t="s">
        <v>232</v>
      </c>
      <c r="C34" s="500"/>
      <c r="D34" s="527" t="s">
        <v>597</v>
      </c>
      <c r="E34" s="407">
        <v>280000</v>
      </c>
      <c r="F34" s="407">
        <v>80000</v>
      </c>
      <c r="G34" s="407">
        <v>200000</v>
      </c>
      <c r="H34" s="530">
        <v>280000</v>
      </c>
      <c r="I34" s="530">
        <v>80000</v>
      </c>
      <c r="J34" s="530">
        <v>80000</v>
      </c>
      <c r="K34" s="530" t="s">
        <v>589</v>
      </c>
      <c r="L34" s="530" t="s">
        <v>589</v>
      </c>
      <c r="M34" s="530">
        <v>200000</v>
      </c>
      <c r="N34" s="530" t="s">
        <v>589</v>
      </c>
      <c r="O34" s="530" t="s">
        <v>589</v>
      </c>
      <c r="P34" s="530" t="s">
        <v>589</v>
      </c>
      <c r="Q34" s="530">
        <v>200000</v>
      </c>
    </row>
    <row r="35" spans="1:17" ht="12.75">
      <c r="A35" s="508"/>
      <c r="B35" s="404" t="s">
        <v>221</v>
      </c>
      <c r="C35" s="501"/>
      <c r="D35" s="528"/>
      <c r="E35" s="407"/>
      <c r="F35" s="407"/>
      <c r="G35" s="407"/>
      <c r="H35" s="531"/>
      <c r="I35" s="531"/>
      <c r="J35" s="531"/>
      <c r="K35" s="531"/>
      <c r="L35" s="531"/>
      <c r="M35" s="531"/>
      <c r="N35" s="531"/>
      <c r="O35" s="531"/>
      <c r="P35" s="531"/>
      <c r="Q35" s="531"/>
    </row>
    <row r="36" spans="1:17" ht="12.75">
      <c r="A36" s="508"/>
      <c r="B36" s="404" t="s">
        <v>224</v>
      </c>
      <c r="C36" s="501"/>
      <c r="D36" s="528"/>
      <c r="E36" s="407"/>
      <c r="F36" s="407"/>
      <c r="G36" s="407"/>
      <c r="H36" s="531"/>
      <c r="I36" s="531"/>
      <c r="J36" s="531"/>
      <c r="K36" s="531"/>
      <c r="L36" s="531"/>
      <c r="M36" s="531"/>
      <c r="N36" s="531"/>
      <c r="O36" s="531"/>
      <c r="P36" s="531"/>
      <c r="Q36" s="531"/>
    </row>
    <row r="37" spans="1:17" ht="13.5" thickBot="1">
      <c r="A37" s="533"/>
      <c r="B37" s="408" t="s">
        <v>233</v>
      </c>
      <c r="C37" s="501"/>
      <c r="D37" s="529"/>
      <c r="E37" s="411"/>
      <c r="F37" s="411"/>
      <c r="G37" s="411"/>
      <c r="H37" s="531"/>
      <c r="I37" s="531"/>
      <c r="J37" s="531"/>
      <c r="K37" s="531"/>
      <c r="L37" s="531"/>
      <c r="M37" s="531"/>
      <c r="N37" s="531"/>
      <c r="O37" s="531"/>
      <c r="P37" s="531"/>
      <c r="Q37" s="531"/>
    </row>
    <row r="38" spans="1:17" ht="12.75">
      <c r="A38" s="515" t="s">
        <v>590</v>
      </c>
      <c r="B38" s="403" t="s">
        <v>94</v>
      </c>
      <c r="C38" s="518" t="s">
        <v>593</v>
      </c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20"/>
    </row>
    <row r="39" spans="1:17" ht="12.75">
      <c r="A39" s="516"/>
      <c r="B39" s="404" t="s">
        <v>95</v>
      </c>
      <c r="C39" s="52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3"/>
    </row>
    <row r="40" spans="1:17" ht="12.75">
      <c r="A40" s="516"/>
      <c r="B40" s="404" t="s">
        <v>96</v>
      </c>
      <c r="C40" s="521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3"/>
    </row>
    <row r="41" spans="1:17" s="61" customFormat="1" ht="15" customHeight="1">
      <c r="A41" s="516"/>
      <c r="B41" s="404" t="s">
        <v>97</v>
      </c>
      <c r="C41" s="524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6"/>
    </row>
    <row r="42" spans="1:17" ht="12.75">
      <c r="A42" s="516"/>
      <c r="B42" s="404" t="s">
        <v>98</v>
      </c>
      <c r="C42" s="413"/>
      <c r="D42" s="413"/>
      <c r="E42" s="405">
        <v>566660</v>
      </c>
      <c r="F42" s="405">
        <f>E42*0.25</f>
        <v>141665</v>
      </c>
      <c r="G42" s="405">
        <f>E42-F42</f>
        <v>424995</v>
      </c>
      <c r="H42" s="405">
        <v>30000</v>
      </c>
      <c r="I42" s="405">
        <v>30000</v>
      </c>
      <c r="J42" s="405">
        <v>30000</v>
      </c>
      <c r="K42" s="405"/>
      <c r="L42" s="405"/>
      <c r="M42" s="405">
        <v>0</v>
      </c>
      <c r="N42" s="405"/>
      <c r="O42" s="405"/>
      <c r="P42" s="405"/>
      <c r="Q42" s="406">
        <v>0</v>
      </c>
    </row>
    <row r="43" spans="1:17" ht="12.75">
      <c r="A43" s="516"/>
      <c r="B43" s="404" t="s">
        <v>232</v>
      </c>
      <c r="C43" s="500"/>
      <c r="D43" s="527" t="s">
        <v>607</v>
      </c>
      <c r="E43" s="407">
        <v>30000</v>
      </c>
      <c r="F43" s="407">
        <v>30000</v>
      </c>
      <c r="G43" s="407">
        <v>0</v>
      </c>
      <c r="H43" s="500">
        <v>30000</v>
      </c>
      <c r="I43" s="500">
        <v>30000</v>
      </c>
      <c r="J43" s="500">
        <v>30000</v>
      </c>
      <c r="K43" s="500"/>
      <c r="L43" s="500"/>
      <c r="M43" s="500">
        <v>0</v>
      </c>
      <c r="N43" s="500"/>
      <c r="O43" s="500"/>
      <c r="P43" s="500"/>
      <c r="Q43" s="512">
        <v>0</v>
      </c>
    </row>
    <row r="44" spans="1:17" ht="12.75">
      <c r="A44" s="516"/>
      <c r="B44" s="404" t="s">
        <v>221</v>
      </c>
      <c r="C44" s="501"/>
      <c r="D44" s="528"/>
      <c r="E44" s="407">
        <f>E42-E43</f>
        <v>536660</v>
      </c>
      <c r="F44" s="407">
        <f>F42-F43</f>
        <v>111665</v>
      </c>
      <c r="G44" s="407">
        <f>G42</f>
        <v>424995</v>
      </c>
      <c r="H44" s="501"/>
      <c r="I44" s="501"/>
      <c r="J44" s="501"/>
      <c r="K44" s="501"/>
      <c r="L44" s="501"/>
      <c r="M44" s="501"/>
      <c r="N44" s="501"/>
      <c r="O44" s="501"/>
      <c r="P44" s="501"/>
      <c r="Q44" s="513"/>
    </row>
    <row r="45" spans="1:17" ht="12.75">
      <c r="A45" s="516"/>
      <c r="B45" s="404" t="s">
        <v>224</v>
      </c>
      <c r="C45" s="501"/>
      <c r="D45" s="528"/>
      <c r="E45" s="407"/>
      <c r="F45" s="407"/>
      <c r="G45" s="407"/>
      <c r="H45" s="501"/>
      <c r="I45" s="501"/>
      <c r="J45" s="501"/>
      <c r="K45" s="501"/>
      <c r="L45" s="501"/>
      <c r="M45" s="501"/>
      <c r="N45" s="501"/>
      <c r="O45" s="501"/>
      <c r="P45" s="501"/>
      <c r="Q45" s="513"/>
    </row>
    <row r="46" spans="1:17" ht="13.5" thickBot="1">
      <c r="A46" s="517"/>
      <c r="B46" s="408" t="s">
        <v>233</v>
      </c>
      <c r="C46" s="501"/>
      <c r="D46" s="529"/>
      <c r="E46" s="412"/>
      <c r="F46" s="412"/>
      <c r="G46" s="412"/>
      <c r="H46" s="501"/>
      <c r="I46" s="501"/>
      <c r="J46" s="501"/>
      <c r="K46" s="501"/>
      <c r="L46" s="501"/>
      <c r="M46" s="501"/>
      <c r="N46" s="501"/>
      <c r="O46" s="501"/>
      <c r="P46" s="501"/>
      <c r="Q46" s="514"/>
    </row>
    <row r="47" spans="1:17" ht="12.75">
      <c r="A47" s="515">
        <v>1.5</v>
      </c>
      <c r="B47" s="403" t="s">
        <v>94</v>
      </c>
      <c r="C47" s="518" t="s">
        <v>592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20"/>
    </row>
    <row r="48" spans="1:17" ht="12.75">
      <c r="A48" s="516"/>
      <c r="B48" s="404" t="s">
        <v>95</v>
      </c>
      <c r="C48" s="521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3"/>
    </row>
    <row r="49" spans="1:17" ht="12.75">
      <c r="A49" s="516"/>
      <c r="B49" s="404" t="s">
        <v>96</v>
      </c>
      <c r="C49" s="521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3"/>
    </row>
    <row r="50" spans="1:17" ht="12.75">
      <c r="A50" s="516"/>
      <c r="B50" s="404" t="s">
        <v>97</v>
      </c>
      <c r="C50" s="524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6"/>
    </row>
    <row r="51" spans="1:17" ht="12.75">
      <c r="A51" s="516"/>
      <c r="B51" s="404" t="s">
        <v>98</v>
      </c>
      <c r="C51" s="413"/>
      <c r="D51" s="413"/>
      <c r="E51" s="405">
        <v>100000</v>
      </c>
      <c r="F51" s="405">
        <f>E51*0.25</f>
        <v>25000</v>
      </c>
      <c r="G51" s="405">
        <f>E51-F51</f>
        <v>75000</v>
      </c>
      <c r="H51" s="405">
        <v>100000</v>
      </c>
      <c r="I51" s="405">
        <v>25000</v>
      </c>
      <c r="J51" s="405">
        <v>25000</v>
      </c>
      <c r="K51" s="405"/>
      <c r="L51" s="405"/>
      <c r="M51" s="405">
        <v>75000</v>
      </c>
      <c r="N51" s="405"/>
      <c r="O51" s="405"/>
      <c r="P51" s="405"/>
      <c r="Q51" s="406">
        <v>75000</v>
      </c>
    </row>
    <row r="52" spans="1:17" ht="12.75">
      <c r="A52" s="516"/>
      <c r="B52" s="404" t="s">
        <v>232</v>
      </c>
      <c r="C52" s="500"/>
      <c r="D52" s="527" t="s">
        <v>598</v>
      </c>
      <c r="E52" s="407">
        <v>100000</v>
      </c>
      <c r="F52" s="407">
        <v>25000</v>
      </c>
      <c r="G52" s="407">
        <v>75000</v>
      </c>
      <c r="H52" s="500">
        <v>100000</v>
      </c>
      <c r="I52" s="500">
        <v>25000</v>
      </c>
      <c r="J52" s="500">
        <v>25000</v>
      </c>
      <c r="K52" s="500"/>
      <c r="L52" s="500"/>
      <c r="M52" s="500">
        <v>75000</v>
      </c>
      <c r="N52" s="500"/>
      <c r="O52" s="500"/>
      <c r="P52" s="500"/>
      <c r="Q52" s="512">
        <v>75000</v>
      </c>
    </row>
    <row r="53" spans="1:17" ht="12.75">
      <c r="A53" s="516"/>
      <c r="B53" s="404" t="s">
        <v>221</v>
      </c>
      <c r="C53" s="501"/>
      <c r="D53" s="528"/>
      <c r="E53" s="407">
        <f>E51-E52</f>
        <v>0</v>
      </c>
      <c r="F53" s="407">
        <f>F51-F52</f>
        <v>0</v>
      </c>
      <c r="G53" s="407">
        <v>0</v>
      </c>
      <c r="H53" s="501"/>
      <c r="I53" s="501"/>
      <c r="J53" s="501"/>
      <c r="K53" s="501"/>
      <c r="L53" s="501"/>
      <c r="M53" s="501"/>
      <c r="N53" s="501"/>
      <c r="O53" s="501"/>
      <c r="P53" s="501"/>
      <c r="Q53" s="513"/>
    </row>
    <row r="54" spans="1:17" ht="12.75">
      <c r="A54" s="516"/>
      <c r="B54" s="404" t="s">
        <v>224</v>
      </c>
      <c r="C54" s="501"/>
      <c r="D54" s="528"/>
      <c r="E54" s="407"/>
      <c r="F54" s="407"/>
      <c r="G54" s="407"/>
      <c r="H54" s="501"/>
      <c r="I54" s="501"/>
      <c r="J54" s="501"/>
      <c r="K54" s="501"/>
      <c r="L54" s="501"/>
      <c r="M54" s="501"/>
      <c r="N54" s="501"/>
      <c r="O54" s="501"/>
      <c r="P54" s="501"/>
      <c r="Q54" s="513"/>
    </row>
    <row r="55" spans="1:17" ht="13.5" thickBot="1">
      <c r="A55" s="517"/>
      <c r="B55" s="408" t="s">
        <v>233</v>
      </c>
      <c r="C55" s="501"/>
      <c r="D55" s="529"/>
      <c r="E55" s="412"/>
      <c r="F55" s="412"/>
      <c r="G55" s="412"/>
      <c r="H55" s="501"/>
      <c r="I55" s="501"/>
      <c r="J55" s="501"/>
      <c r="K55" s="501"/>
      <c r="L55" s="501"/>
      <c r="M55" s="501"/>
      <c r="N55" s="501"/>
      <c r="O55" s="501"/>
      <c r="P55" s="501"/>
      <c r="Q55" s="514"/>
    </row>
    <row r="56" spans="1:17" ht="12.75">
      <c r="A56" s="515">
        <v>1.6</v>
      </c>
      <c r="B56" s="403" t="s">
        <v>94</v>
      </c>
      <c r="C56" s="518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20"/>
    </row>
    <row r="57" spans="1:17" ht="12.75">
      <c r="A57" s="516"/>
      <c r="B57" s="404" t="s">
        <v>95</v>
      </c>
      <c r="C57" s="521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3"/>
    </row>
    <row r="58" spans="1:17" ht="12.75">
      <c r="A58" s="516"/>
      <c r="B58" s="404" t="s">
        <v>96</v>
      </c>
      <c r="C58" s="521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3"/>
    </row>
    <row r="59" spans="1:17" ht="12.75">
      <c r="A59" s="516"/>
      <c r="B59" s="404" t="s">
        <v>97</v>
      </c>
      <c r="C59" s="524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6"/>
    </row>
    <row r="60" spans="1:17" ht="12.75">
      <c r="A60" s="516"/>
      <c r="B60" s="404" t="s">
        <v>98</v>
      </c>
      <c r="C60" s="413"/>
      <c r="D60" s="413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6"/>
    </row>
    <row r="61" spans="1:17" ht="12.75">
      <c r="A61" s="516"/>
      <c r="B61" s="404" t="s">
        <v>232</v>
      </c>
      <c r="C61" s="500"/>
      <c r="D61" s="500"/>
      <c r="E61" s="407"/>
      <c r="F61" s="407"/>
      <c r="G61" s="407"/>
      <c r="H61" s="500"/>
      <c r="I61" s="500"/>
      <c r="J61" s="500"/>
      <c r="K61" s="500"/>
      <c r="L61" s="500"/>
      <c r="M61" s="500"/>
      <c r="N61" s="500"/>
      <c r="O61" s="500"/>
      <c r="P61" s="500"/>
      <c r="Q61" s="503"/>
    </row>
    <row r="62" spans="1:17" ht="12.75">
      <c r="A62" s="516"/>
      <c r="B62" s="404" t="s">
        <v>221</v>
      </c>
      <c r="C62" s="501"/>
      <c r="D62" s="501"/>
      <c r="E62" s="407"/>
      <c r="F62" s="407"/>
      <c r="G62" s="407"/>
      <c r="H62" s="501"/>
      <c r="I62" s="501"/>
      <c r="J62" s="501"/>
      <c r="K62" s="501"/>
      <c r="L62" s="501"/>
      <c r="M62" s="501"/>
      <c r="N62" s="501"/>
      <c r="O62" s="501"/>
      <c r="P62" s="501"/>
      <c r="Q62" s="504"/>
    </row>
    <row r="63" spans="1:17" ht="12.75">
      <c r="A63" s="516"/>
      <c r="B63" s="404" t="s">
        <v>224</v>
      </c>
      <c r="C63" s="501"/>
      <c r="D63" s="501"/>
      <c r="E63" s="407"/>
      <c r="F63" s="407"/>
      <c r="G63" s="407"/>
      <c r="H63" s="501"/>
      <c r="I63" s="501"/>
      <c r="J63" s="501"/>
      <c r="K63" s="501"/>
      <c r="L63" s="501"/>
      <c r="M63" s="501"/>
      <c r="N63" s="501"/>
      <c r="O63" s="501"/>
      <c r="P63" s="501"/>
      <c r="Q63" s="504"/>
    </row>
    <row r="64" spans="1:17" ht="13.5" thickBot="1">
      <c r="A64" s="517"/>
      <c r="B64" s="408" t="s">
        <v>233</v>
      </c>
      <c r="C64" s="502"/>
      <c r="D64" s="502"/>
      <c r="E64" s="409"/>
      <c r="F64" s="409"/>
      <c r="G64" s="409"/>
      <c r="H64" s="502"/>
      <c r="I64" s="502"/>
      <c r="J64" s="502"/>
      <c r="K64" s="502"/>
      <c r="L64" s="502"/>
      <c r="M64" s="502"/>
      <c r="N64" s="502"/>
      <c r="O64" s="502"/>
      <c r="P64" s="502"/>
      <c r="Q64" s="505"/>
    </row>
    <row r="65" spans="1:17" ht="12.75">
      <c r="A65" s="414">
        <v>2</v>
      </c>
      <c r="B65" s="415" t="s">
        <v>102</v>
      </c>
      <c r="C65" s="506" t="s">
        <v>53</v>
      </c>
      <c r="D65" s="507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7"/>
    </row>
    <row r="66" spans="1:17" ht="12.75">
      <c r="A66" s="508" t="s">
        <v>103</v>
      </c>
      <c r="B66" s="404" t="s">
        <v>94</v>
      </c>
      <c r="C66" s="509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1"/>
    </row>
    <row r="67" spans="1:17" ht="12.75">
      <c r="A67" s="508"/>
      <c r="B67" s="404" t="s">
        <v>95</v>
      </c>
      <c r="C67" s="509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1"/>
    </row>
    <row r="68" spans="1:17" ht="12.75">
      <c r="A68" s="508"/>
      <c r="B68" s="404" t="s">
        <v>96</v>
      </c>
      <c r="C68" s="509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1"/>
    </row>
    <row r="69" spans="1:17" ht="12.75">
      <c r="A69" s="508"/>
      <c r="B69" s="404" t="s">
        <v>97</v>
      </c>
      <c r="C69" s="509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1"/>
    </row>
    <row r="70" spans="1:17" ht="12.75">
      <c r="A70" s="508"/>
      <c r="B70" s="404" t="s">
        <v>98</v>
      </c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10"/>
    </row>
    <row r="71" spans="1:17" ht="12.75">
      <c r="A71" s="508"/>
      <c r="B71" s="404" t="s">
        <v>232</v>
      </c>
      <c r="C71" s="499"/>
      <c r="D71" s="499" t="s">
        <v>589</v>
      </c>
      <c r="E71" s="407"/>
      <c r="F71" s="407"/>
      <c r="G71" s="407"/>
      <c r="H71" s="499"/>
      <c r="I71" s="499"/>
      <c r="J71" s="499" t="s">
        <v>589</v>
      </c>
      <c r="K71" s="499"/>
      <c r="L71" s="499"/>
      <c r="M71" s="499"/>
      <c r="N71" s="499"/>
      <c r="O71" s="499"/>
      <c r="P71" s="499"/>
      <c r="Q71" s="472"/>
    </row>
    <row r="72" spans="1:17" ht="12.75">
      <c r="A72" s="508"/>
      <c r="B72" s="404" t="s">
        <v>221</v>
      </c>
      <c r="C72" s="499"/>
      <c r="D72" s="499"/>
      <c r="E72" s="407"/>
      <c r="F72" s="407"/>
      <c r="G72" s="407"/>
      <c r="H72" s="499"/>
      <c r="I72" s="499"/>
      <c r="J72" s="499"/>
      <c r="K72" s="499"/>
      <c r="L72" s="499"/>
      <c r="M72" s="499"/>
      <c r="N72" s="499"/>
      <c r="O72" s="499"/>
      <c r="P72" s="499"/>
      <c r="Q72" s="472"/>
    </row>
    <row r="73" spans="1:17" ht="12.75">
      <c r="A73" s="508"/>
      <c r="B73" s="404" t="s">
        <v>224</v>
      </c>
      <c r="C73" s="499"/>
      <c r="D73" s="499"/>
      <c r="E73" s="407"/>
      <c r="F73" s="407"/>
      <c r="G73" s="407"/>
      <c r="H73" s="499"/>
      <c r="I73" s="499"/>
      <c r="J73" s="499"/>
      <c r="K73" s="499"/>
      <c r="L73" s="499"/>
      <c r="M73" s="499"/>
      <c r="N73" s="499"/>
      <c r="O73" s="499"/>
      <c r="P73" s="499"/>
      <c r="Q73" s="472"/>
    </row>
    <row r="74" spans="1:17" ht="12.75">
      <c r="A74" s="508"/>
      <c r="B74" s="404" t="s">
        <v>233</v>
      </c>
      <c r="C74" s="499"/>
      <c r="D74" s="499"/>
      <c r="E74" s="407"/>
      <c r="F74" s="407"/>
      <c r="G74" s="407"/>
      <c r="H74" s="499"/>
      <c r="I74" s="499"/>
      <c r="J74" s="499"/>
      <c r="K74" s="499"/>
      <c r="L74" s="499"/>
      <c r="M74" s="499"/>
      <c r="N74" s="499"/>
      <c r="O74" s="499"/>
      <c r="P74" s="499"/>
      <c r="Q74" s="472"/>
    </row>
    <row r="75" spans="1:17" ht="12.75">
      <c r="A75" s="418" t="s">
        <v>104</v>
      </c>
      <c r="B75" s="419" t="s">
        <v>101</v>
      </c>
      <c r="C75" s="473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8"/>
    </row>
    <row r="76" spans="1:17" ht="13.5" thickBot="1">
      <c r="A76" s="469" t="s">
        <v>105</v>
      </c>
      <c r="B76" s="470"/>
      <c r="C76" s="471" t="s">
        <v>53</v>
      </c>
      <c r="D76" s="465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1"/>
    </row>
    <row r="77" spans="1:17" ht="11.25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</row>
    <row r="78" spans="1:17" ht="11.25">
      <c r="A78" s="466" t="s">
        <v>106</v>
      </c>
      <c r="B78" s="466"/>
      <c r="C78" s="466"/>
      <c r="D78" s="466"/>
      <c r="E78" s="466"/>
      <c r="F78" s="466"/>
      <c r="G78" s="466"/>
      <c r="H78" s="466"/>
      <c r="I78" s="466"/>
      <c r="J78" s="466"/>
      <c r="K78" s="399"/>
      <c r="L78" s="399"/>
      <c r="M78" s="399"/>
      <c r="N78" s="399"/>
      <c r="O78" s="399"/>
      <c r="P78" s="399"/>
      <c r="Q78" s="399"/>
    </row>
    <row r="79" spans="1:17" ht="11.25">
      <c r="A79" s="399" t="s">
        <v>122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</row>
    <row r="80" spans="1:17" ht="11.25">
      <c r="A80" s="399" t="s">
        <v>234</v>
      </c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</row>
    <row r="81" spans="1:17" ht="11.25">
      <c r="A81" s="399"/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</row>
    <row r="82" spans="1:17" ht="11.25">
      <c r="A82" s="399"/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</row>
  </sheetData>
  <sheetProtection/>
  <mergeCells count="123">
    <mergeCell ref="M6:Q6"/>
    <mergeCell ref="N7:Q7"/>
    <mergeCell ref="A3:A8"/>
    <mergeCell ref="B3:B8"/>
    <mergeCell ref="J7:L7"/>
    <mergeCell ref="I6:L6"/>
    <mergeCell ref="G4:G8"/>
    <mergeCell ref="D3:D8"/>
    <mergeCell ref="H5:H8"/>
    <mergeCell ref="H25:H28"/>
    <mergeCell ref="I25:I28"/>
    <mergeCell ref="C20:Q23"/>
    <mergeCell ref="E3:E8"/>
    <mergeCell ref="I7:I8"/>
    <mergeCell ref="I16:I19"/>
    <mergeCell ref="F3:G3"/>
    <mergeCell ref="H3:Q3"/>
    <mergeCell ref="H4:Q4"/>
    <mergeCell ref="I5:Q5"/>
    <mergeCell ref="A20:A28"/>
    <mergeCell ref="C3:C8"/>
    <mergeCell ref="F4:F8"/>
    <mergeCell ref="D16:D19"/>
    <mergeCell ref="C25:C28"/>
    <mergeCell ref="D25:D28"/>
    <mergeCell ref="A11:A19"/>
    <mergeCell ref="C16:C19"/>
    <mergeCell ref="J25:J28"/>
    <mergeCell ref="K25:K28"/>
    <mergeCell ref="M25:M28"/>
    <mergeCell ref="N25:N28"/>
    <mergeCell ref="C10:D10"/>
    <mergeCell ref="C11:Q14"/>
    <mergeCell ref="O16:O19"/>
    <mergeCell ref="P16:P19"/>
    <mergeCell ref="Q16:Q19"/>
    <mergeCell ref="H16:H19"/>
    <mergeCell ref="K16:K19"/>
    <mergeCell ref="A1:Q1"/>
    <mergeCell ref="L25:L28"/>
    <mergeCell ref="Q25:Q28"/>
    <mergeCell ref="L16:L19"/>
    <mergeCell ref="N16:N19"/>
    <mergeCell ref="M16:M19"/>
    <mergeCell ref="J16:J19"/>
    <mergeCell ref="M7:M8"/>
    <mergeCell ref="O25:O28"/>
    <mergeCell ref="P25:P28"/>
    <mergeCell ref="N34:N37"/>
    <mergeCell ref="A29:A37"/>
    <mergeCell ref="C29:Q32"/>
    <mergeCell ref="C34:C37"/>
    <mergeCell ref="D34:D37"/>
    <mergeCell ref="H34:H37"/>
    <mergeCell ref="I34:I37"/>
    <mergeCell ref="O34:O37"/>
    <mergeCell ref="J34:J37"/>
    <mergeCell ref="K34:K37"/>
    <mergeCell ref="L34:L37"/>
    <mergeCell ref="M34:M37"/>
    <mergeCell ref="A38:A46"/>
    <mergeCell ref="C38:Q41"/>
    <mergeCell ref="C43:C46"/>
    <mergeCell ref="D43:D46"/>
    <mergeCell ref="H43:H46"/>
    <mergeCell ref="I43:I46"/>
    <mergeCell ref="J43:J46"/>
    <mergeCell ref="K43:K46"/>
    <mergeCell ref="P43:P46"/>
    <mergeCell ref="Q43:Q46"/>
    <mergeCell ref="P34:P37"/>
    <mergeCell ref="Q34:Q37"/>
    <mergeCell ref="L43:L46"/>
    <mergeCell ref="M43:M46"/>
    <mergeCell ref="N43:N46"/>
    <mergeCell ref="O43:O46"/>
    <mergeCell ref="J52:J55"/>
    <mergeCell ref="K52:K55"/>
    <mergeCell ref="L52:L55"/>
    <mergeCell ref="M52:M55"/>
    <mergeCell ref="C52:C55"/>
    <mergeCell ref="D52:D55"/>
    <mergeCell ref="H52:H55"/>
    <mergeCell ref="I52:I55"/>
    <mergeCell ref="P52:P55"/>
    <mergeCell ref="Q52:Q55"/>
    <mergeCell ref="A56:A64"/>
    <mergeCell ref="C56:Q59"/>
    <mergeCell ref="C61:C64"/>
    <mergeCell ref="D61:D64"/>
    <mergeCell ref="H61:H64"/>
    <mergeCell ref="I61:I64"/>
    <mergeCell ref="A47:A55"/>
    <mergeCell ref="C47:Q50"/>
    <mergeCell ref="N61:N64"/>
    <mergeCell ref="O61:O64"/>
    <mergeCell ref="N52:N55"/>
    <mergeCell ref="O52:O55"/>
    <mergeCell ref="J61:J64"/>
    <mergeCell ref="K61:K64"/>
    <mergeCell ref="L61:L64"/>
    <mergeCell ref="M61:M64"/>
    <mergeCell ref="P61:P64"/>
    <mergeCell ref="Q61:Q64"/>
    <mergeCell ref="C65:D65"/>
    <mergeCell ref="A66:A74"/>
    <mergeCell ref="C66:Q69"/>
    <mergeCell ref="C71:C74"/>
    <mergeCell ref="D71:D74"/>
    <mergeCell ref="H71:H74"/>
    <mergeCell ref="I71:I74"/>
    <mergeCell ref="J71:J74"/>
    <mergeCell ref="A78:J78"/>
    <mergeCell ref="K71:K74"/>
    <mergeCell ref="L71:L74"/>
    <mergeCell ref="M71:M74"/>
    <mergeCell ref="Q71:Q74"/>
    <mergeCell ref="C75:Q75"/>
    <mergeCell ref="A76:B76"/>
    <mergeCell ref="C76:D76"/>
    <mergeCell ref="N71:N74"/>
    <mergeCell ref="O71:O74"/>
    <mergeCell ref="P71:P74"/>
  </mergeCells>
  <printOptions/>
  <pageMargins left="0.3937007874015748" right="0.3937007874015748" top="0.7480314960629921" bottom="0.72" header="0.1968503937007874" footer="0.5118110236220472"/>
  <pageSetup fitToHeight="2" fitToWidth="1" horizontalDpi="300" verticalDpi="300" orientation="landscape" paperSize="9" scale="80" r:id="rId1"/>
  <headerFooter alignWithMargins="0">
    <oddHeader>&amp;R&amp;9Załącznik nr &amp;A
do uchwały Rady Gminy Miłki  Nr XXVIII/163/2008
z dnia 12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B10">
      <selection activeCell="D4" sqref="D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558" t="s">
        <v>140</v>
      </c>
      <c r="B1" s="558"/>
      <c r="C1" s="558"/>
      <c r="D1" s="558"/>
      <c r="E1" s="558"/>
    </row>
    <row r="2" spans="1:5" ht="15" customHeight="1">
      <c r="A2" s="558" t="s">
        <v>235</v>
      </c>
      <c r="B2" s="558"/>
      <c r="C2" s="558"/>
      <c r="D2" s="558"/>
      <c r="E2" s="558"/>
    </row>
    <row r="4" ht="13.5" thickBot="1">
      <c r="E4" s="11" t="s">
        <v>47</v>
      </c>
    </row>
    <row r="5" spans="1:5" ht="15.75" thickBot="1">
      <c r="A5" s="64" t="s">
        <v>141</v>
      </c>
      <c r="B5" s="64" t="s">
        <v>5</v>
      </c>
      <c r="C5" s="64" t="s">
        <v>142</v>
      </c>
      <c r="D5" s="559" t="s">
        <v>8</v>
      </c>
      <c r="E5" s="560"/>
    </row>
    <row r="6" spans="1:5" ht="15">
      <c r="A6" s="65"/>
      <c r="B6" s="65"/>
      <c r="C6" s="65" t="s">
        <v>4</v>
      </c>
      <c r="D6" s="66" t="s">
        <v>143</v>
      </c>
      <c r="E6" s="67" t="s">
        <v>144</v>
      </c>
    </row>
    <row r="7" spans="1:5" ht="15.75" thickBot="1">
      <c r="A7" s="65"/>
      <c r="B7" s="65"/>
      <c r="C7" s="65"/>
      <c r="D7" s="68" t="s">
        <v>236</v>
      </c>
      <c r="E7" s="68" t="s">
        <v>66</v>
      </c>
    </row>
    <row r="8" spans="1:5" ht="9" customHeight="1" thickBot="1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ht="19.5" customHeight="1">
      <c r="A9" s="70" t="s">
        <v>13</v>
      </c>
      <c r="B9" s="71" t="s">
        <v>145</v>
      </c>
      <c r="C9" s="70"/>
      <c r="D9" s="204">
        <v>10697357</v>
      </c>
      <c r="E9" s="204">
        <v>10865400</v>
      </c>
    </row>
    <row r="10" spans="1:5" ht="19.5" customHeight="1">
      <c r="A10" s="72" t="s">
        <v>14</v>
      </c>
      <c r="B10" s="73" t="s">
        <v>78</v>
      </c>
      <c r="C10" s="72"/>
      <c r="D10" s="205">
        <v>11340912</v>
      </c>
      <c r="E10" s="205">
        <v>11446917</v>
      </c>
    </row>
    <row r="11" spans="1:5" ht="19.5" customHeight="1">
      <c r="A11" s="72"/>
      <c r="B11" s="73" t="s">
        <v>146</v>
      </c>
      <c r="C11" s="72"/>
      <c r="D11" s="205">
        <v>0</v>
      </c>
      <c r="E11" s="205"/>
    </row>
    <row r="12" spans="1:5" ht="19.5" customHeight="1" thickBot="1">
      <c r="A12" s="74"/>
      <c r="B12" s="75" t="s">
        <v>147</v>
      </c>
      <c r="C12" s="74"/>
      <c r="D12" s="206">
        <f>D10-D9</f>
        <v>643555</v>
      </c>
      <c r="E12" s="206">
        <f>SUM(E9-E10)</f>
        <v>-581517</v>
      </c>
    </row>
    <row r="13" spans="1:5" ht="19.5" customHeight="1" thickBot="1">
      <c r="A13" s="64" t="s">
        <v>11</v>
      </c>
      <c r="B13" s="76" t="s">
        <v>148</v>
      </c>
      <c r="C13" s="77"/>
      <c r="D13" s="207">
        <f>D14-D24</f>
        <v>643555</v>
      </c>
      <c r="E13" s="207">
        <f>E14-E24</f>
        <v>581517</v>
      </c>
    </row>
    <row r="14" spans="1:5" ht="19.5" customHeight="1" thickBot="1">
      <c r="A14" s="561" t="s">
        <v>28</v>
      </c>
      <c r="B14" s="562"/>
      <c r="C14" s="78"/>
      <c r="D14" s="208">
        <f>SUM(D15:D23)</f>
        <v>1261823</v>
      </c>
      <c r="E14" s="208">
        <f>SUM(E15:E23)</f>
        <v>1206469</v>
      </c>
    </row>
    <row r="15" spans="1:5" ht="19.5" customHeight="1">
      <c r="A15" s="79" t="s">
        <v>13</v>
      </c>
      <c r="B15" s="80" t="s">
        <v>22</v>
      </c>
      <c r="C15" s="79" t="s">
        <v>29</v>
      </c>
      <c r="D15" s="209">
        <v>1261823</v>
      </c>
      <c r="E15" s="209">
        <v>1206469</v>
      </c>
    </row>
    <row r="16" spans="1:5" ht="19.5" customHeight="1">
      <c r="A16" s="72" t="s">
        <v>14</v>
      </c>
      <c r="B16" s="73" t="s">
        <v>23</v>
      </c>
      <c r="C16" s="72" t="s">
        <v>29</v>
      </c>
      <c r="D16" s="205"/>
      <c r="E16" s="205"/>
    </row>
    <row r="17" spans="1:5" ht="49.5" customHeight="1">
      <c r="A17" s="72" t="s">
        <v>15</v>
      </c>
      <c r="B17" s="81" t="s">
        <v>149</v>
      </c>
      <c r="C17" s="72" t="s">
        <v>57</v>
      </c>
      <c r="D17" s="205"/>
      <c r="E17" s="205"/>
    </row>
    <row r="18" spans="1:5" ht="19.5" customHeight="1">
      <c r="A18" s="72" t="s">
        <v>1</v>
      </c>
      <c r="B18" s="73" t="s">
        <v>31</v>
      </c>
      <c r="C18" s="72" t="s">
        <v>58</v>
      </c>
      <c r="D18" s="205"/>
      <c r="E18" s="205"/>
    </row>
    <row r="19" spans="1:5" ht="19.5" customHeight="1">
      <c r="A19" s="72" t="s">
        <v>21</v>
      </c>
      <c r="B19" s="73" t="s">
        <v>150</v>
      </c>
      <c r="C19" s="72" t="s">
        <v>59</v>
      </c>
      <c r="D19" s="205"/>
      <c r="E19" s="205"/>
    </row>
    <row r="20" spans="1:5" ht="19.5" customHeight="1">
      <c r="A20" s="72" t="s">
        <v>24</v>
      </c>
      <c r="B20" s="73" t="s">
        <v>25</v>
      </c>
      <c r="C20" s="72" t="s">
        <v>30</v>
      </c>
      <c r="D20" s="205"/>
      <c r="E20" s="205"/>
    </row>
    <row r="21" spans="1:5" ht="19.5" customHeight="1">
      <c r="A21" s="72" t="s">
        <v>27</v>
      </c>
      <c r="B21" s="73" t="s">
        <v>151</v>
      </c>
      <c r="C21" s="72" t="s">
        <v>34</v>
      </c>
      <c r="D21" s="205"/>
      <c r="E21" s="205"/>
    </row>
    <row r="22" spans="1:5" ht="19.5" customHeight="1">
      <c r="A22" s="72" t="s">
        <v>33</v>
      </c>
      <c r="B22" s="73" t="s">
        <v>56</v>
      </c>
      <c r="C22" s="72" t="s">
        <v>152</v>
      </c>
      <c r="D22" s="205"/>
      <c r="E22" s="205"/>
    </row>
    <row r="23" spans="1:5" ht="19.5" customHeight="1" thickBot="1">
      <c r="A23" s="70" t="s">
        <v>54</v>
      </c>
      <c r="B23" s="71" t="s">
        <v>55</v>
      </c>
      <c r="C23" s="70" t="s">
        <v>32</v>
      </c>
      <c r="D23" s="204"/>
      <c r="E23" s="204"/>
    </row>
    <row r="24" spans="1:6" ht="19.5" customHeight="1" thickBot="1">
      <c r="A24" s="561" t="s">
        <v>153</v>
      </c>
      <c r="B24" s="562"/>
      <c r="C24" s="78"/>
      <c r="D24" s="208">
        <f>SUM(D25:D26)</f>
        <v>618268</v>
      </c>
      <c r="E24" s="208">
        <v>624952</v>
      </c>
      <c r="F24" s="425"/>
    </row>
    <row r="25" spans="1:5" ht="19.5" customHeight="1">
      <c r="A25" s="82" t="s">
        <v>13</v>
      </c>
      <c r="B25" s="83" t="s">
        <v>60</v>
      </c>
      <c r="C25" s="82" t="s">
        <v>36</v>
      </c>
      <c r="D25" s="210">
        <v>459287</v>
      </c>
      <c r="E25" s="210">
        <f>E24-E26</f>
        <v>545461</v>
      </c>
    </row>
    <row r="26" spans="1:5" ht="19.5" customHeight="1">
      <c r="A26" s="72" t="s">
        <v>14</v>
      </c>
      <c r="B26" s="73" t="s">
        <v>35</v>
      </c>
      <c r="C26" s="72" t="s">
        <v>36</v>
      </c>
      <c r="D26" s="205">
        <v>158981</v>
      </c>
      <c r="E26" s="205">
        <v>79491</v>
      </c>
    </row>
    <row r="27" spans="1:5" ht="49.5" customHeight="1">
      <c r="A27" s="72" t="s">
        <v>15</v>
      </c>
      <c r="B27" s="81" t="s">
        <v>156</v>
      </c>
      <c r="C27" s="72" t="s">
        <v>64</v>
      </c>
      <c r="D27" s="205"/>
      <c r="E27" s="205"/>
    </row>
    <row r="28" spans="1:5" ht="19.5" customHeight="1">
      <c r="A28" s="72" t="s">
        <v>1</v>
      </c>
      <c r="B28" s="73" t="s">
        <v>61</v>
      </c>
      <c r="C28" s="72" t="s">
        <v>52</v>
      </c>
      <c r="D28" s="205"/>
      <c r="E28" s="205"/>
    </row>
    <row r="29" spans="1:5" ht="19.5" customHeight="1">
      <c r="A29" s="72" t="s">
        <v>21</v>
      </c>
      <c r="B29" s="73" t="s">
        <v>62</v>
      </c>
      <c r="C29" s="72" t="s">
        <v>38</v>
      </c>
      <c r="D29" s="205"/>
      <c r="E29" s="205"/>
    </row>
    <row r="30" spans="1:5" ht="19.5" customHeight="1">
      <c r="A30" s="72" t="s">
        <v>24</v>
      </c>
      <c r="B30" s="73" t="s">
        <v>26</v>
      </c>
      <c r="C30" s="72" t="s">
        <v>39</v>
      </c>
      <c r="D30" s="205"/>
      <c r="E30" s="205"/>
    </row>
    <row r="31" spans="1:5" ht="19.5" customHeight="1">
      <c r="A31" s="72" t="s">
        <v>27</v>
      </c>
      <c r="B31" s="84" t="s">
        <v>63</v>
      </c>
      <c r="C31" s="85" t="s">
        <v>40</v>
      </c>
      <c r="D31" s="211"/>
      <c r="E31" s="211"/>
    </row>
    <row r="32" spans="1:5" ht="19.5" customHeight="1" thickBot="1">
      <c r="A32" s="86" t="s">
        <v>33</v>
      </c>
      <c r="B32" s="87" t="s">
        <v>41</v>
      </c>
      <c r="C32" s="86" t="s">
        <v>37</v>
      </c>
      <c r="D32" s="212"/>
      <c r="E32" s="212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spans="1:2" ht="14.25">
      <c r="A35" s="4" t="s">
        <v>155</v>
      </c>
      <c r="B35" s="1" t="s">
        <v>154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sheetProtection/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Gminy Miłki Nr XXVIII/163/2008
z dnia 12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defaultGridColor="0" view="pageLayout" colorId="8" workbookViewId="0" topLeftCell="D1">
      <selection activeCell="L3" sqref="L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565" t="s">
        <v>237</v>
      </c>
      <c r="B1" s="565"/>
      <c r="C1" s="565"/>
      <c r="D1" s="565"/>
      <c r="E1" s="565"/>
      <c r="F1" s="565"/>
      <c r="G1" s="565"/>
      <c r="H1" s="565"/>
      <c r="I1" s="565"/>
      <c r="J1" s="565"/>
    </row>
    <row r="2" ht="12.75">
      <c r="J2" s="10" t="s">
        <v>47</v>
      </c>
    </row>
    <row r="3" spans="1:10" s="4" customFormat="1" ht="20.25" customHeight="1">
      <c r="A3" s="475" t="s">
        <v>2</v>
      </c>
      <c r="B3" s="496" t="s">
        <v>3</v>
      </c>
      <c r="C3" s="496" t="s">
        <v>128</v>
      </c>
      <c r="D3" s="494" t="s">
        <v>116</v>
      </c>
      <c r="E3" s="494" t="s">
        <v>158</v>
      </c>
      <c r="F3" s="494" t="s">
        <v>83</v>
      </c>
      <c r="G3" s="494"/>
      <c r="H3" s="494"/>
      <c r="I3" s="494"/>
      <c r="J3" s="494"/>
    </row>
    <row r="4" spans="1:10" s="4" customFormat="1" ht="20.25" customHeight="1">
      <c r="A4" s="475"/>
      <c r="B4" s="497"/>
      <c r="C4" s="497"/>
      <c r="D4" s="475"/>
      <c r="E4" s="494"/>
      <c r="F4" s="494" t="s">
        <v>114</v>
      </c>
      <c r="G4" s="494" t="s">
        <v>6</v>
      </c>
      <c r="H4" s="494"/>
      <c r="I4" s="494"/>
      <c r="J4" s="494" t="s">
        <v>115</v>
      </c>
    </row>
    <row r="5" spans="1:10" s="4" customFormat="1" ht="65.25" customHeight="1">
      <c r="A5" s="475"/>
      <c r="B5" s="498"/>
      <c r="C5" s="498"/>
      <c r="D5" s="475"/>
      <c r="E5" s="494"/>
      <c r="F5" s="494"/>
      <c r="G5" s="18" t="s">
        <v>111</v>
      </c>
      <c r="H5" s="18" t="s">
        <v>112</v>
      </c>
      <c r="I5" s="18" t="s">
        <v>159</v>
      </c>
      <c r="J5" s="494"/>
    </row>
    <row r="6" spans="1:10" ht="9" customHeight="1" thickBo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</row>
    <row r="7" spans="1:10" ht="19.5" customHeight="1" thickBot="1">
      <c r="A7" s="228">
        <v>750</v>
      </c>
      <c r="B7" s="229"/>
      <c r="C7" s="229"/>
      <c r="D7" s="230">
        <f>D8</f>
        <v>39150</v>
      </c>
      <c r="E7" s="230">
        <f>E8</f>
        <v>39150</v>
      </c>
      <c r="F7" s="230">
        <f>F8</f>
        <v>39150</v>
      </c>
      <c r="G7" s="230">
        <f>G8</f>
        <v>32279</v>
      </c>
      <c r="H7" s="230">
        <f>H8</f>
        <v>6871</v>
      </c>
      <c r="I7" s="230">
        <v>0</v>
      </c>
      <c r="J7" s="230">
        <v>0</v>
      </c>
    </row>
    <row r="8" spans="1:10" ht="19.5" customHeight="1" thickBot="1">
      <c r="A8" s="232"/>
      <c r="B8" s="233">
        <v>75011</v>
      </c>
      <c r="C8" s="234"/>
      <c r="D8" s="235">
        <f>D9</f>
        <v>39150</v>
      </c>
      <c r="E8" s="235">
        <f>SUM(E10:E12)</f>
        <v>39150</v>
      </c>
      <c r="F8" s="235">
        <f>SUM(F10:F12)</f>
        <v>39150</v>
      </c>
      <c r="G8" s="235">
        <f>G10</f>
        <v>32279</v>
      </c>
      <c r="H8" s="235">
        <f>SUM(H10:H12)</f>
        <v>6871</v>
      </c>
      <c r="I8" s="235">
        <v>0</v>
      </c>
      <c r="J8" s="235">
        <v>0</v>
      </c>
    </row>
    <row r="9" spans="1:10" ht="19.5" customHeight="1">
      <c r="A9" s="237"/>
      <c r="B9" s="238"/>
      <c r="C9" s="239">
        <v>2010</v>
      </c>
      <c r="D9" s="240">
        <v>39150</v>
      </c>
      <c r="E9" s="241"/>
      <c r="F9" s="241"/>
      <c r="G9" s="241"/>
      <c r="H9" s="241"/>
      <c r="I9" s="241"/>
      <c r="J9" s="241"/>
    </row>
    <row r="10" spans="1:10" ht="19.5" customHeight="1">
      <c r="A10" s="21"/>
      <c r="B10" s="21"/>
      <c r="C10" s="32">
        <v>4010</v>
      </c>
      <c r="D10" s="199"/>
      <c r="E10" s="272">
        <v>32279</v>
      </c>
      <c r="F10" s="242">
        <v>32279</v>
      </c>
      <c r="G10" s="242">
        <v>32279</v>
      </c>
      <c r="H10" s="242">
        <v>0</v>
      </c>
      <c r="I10" s="242">
        <v>0</v>
      </c>
      <c r="J10" s="242">
        <v>0</v>
      </c>
    </row>
    <row r="11" spans="1:10" ht="19.5" customHeight="1">
      <c r="A11" s="21"/>
      <c r="B11" s="21"/>
      <c r="C11" s="32">
        <v>4110</v>
      </c>
      <c r="D11" s="199"/>
      <c r="E11" s="272">
        <v>5912</v>
      </c>
      <c r="F11" s="242">
        <v>5912</v>
      </c>
      <c r="G11" s="242">
        <v>0</v>
      </c>
      <c r="H11" s="242">
        <v>5912</v>
      </c>
      <c r="I11" s="242">
        <v>0</v>
      </c>
      <c r="J11" s="242">
        <v>0</v>
      </c>
    </row>
    <row r="12" spans="1:10" ht="19.5" customHeight="1" thickBot="1">
      <c r="A12" s="54"/>
      <c r="B12" s="54"/>
      <c r="C12" s="243">
        <v>4120</v>
      </c>
      <c r="D12" s="244"/>
      <c r="E12" s="272">
        <v>959</v>
      </c>
      <c r="F12" s="245">
        <v>959</v>
      </c>
      <c r="G12" s="245">
        <v>0</v>
      </c>
      <c r="H12" s="245">
        <v>959</v>
      </c>
      <c r="I12" s="245">
        <v>0</v>
      </c>
      <c r="J12" s="245">
        <v>0</v>
      </c>
    </row>
    <row r="13" spans="1:10" ht="19.5" customHeight="1" thickBot="1">
      <c r="A13" s="246">
        <v>751</v>
      </c>
      <c r="B13" s="247"/>
      <c r="C13" s="229"/>
      <c r="D13" s="230">
        <v>800</v>
      </c>
      <c r="E13" s="230">
        <v>800</v>
      </c>
      <c r="F13" s="230">
        <v>800</v>
      </c>
      <c r="G13" s="230">
        <v>0</v>
      </c>
      <c r="H13" s="230">
        <v>0</v>
      </c>
      <c r="I13" s="230">
        <v>0</v>
      </c>
      <c r="J13" s="230">
        <v>0</v>
      </c>
    </row>
    <row r="14" spans="1:10" ht="19.5" customHeight="1" thickBot="1">
      <c r="A14" s="6"/>
      <c r="B14" s="233">
        <v>75101</v>
      </c>
      <c r="C14" s="266"/>
      <c r="D14" s="235">
        <v>800</v>
      </c>
      <c r="E14" s="235">
        <v>800</v>
      </c>
      <c r="F14" s="235">
        <v>800</v>
      </c>
      <c r="G14" s="235">
        <v>0</v>
      </c>
      <c r="H14" s="235">
        <v>0</v>
      </c>
      <c r="I14" s="235">
        <v>0</v>
      </c>
      <c r="J14" s="235">
        <v>0</v>
      </c>
    </row>
    <row r="15" spans="1:10" ht="19.5" customHeight="1">
      <c r="A15" s="6"/>
      <c r="B15" s="267"/>
      <c r="C15" s="268">
        <v>2010</v>
      </c>
      <c r="D15" s="269">
        <v>800</v>
      </c>
      <c r="E15" s="269"/>
      <c r="F15" s="269"/>
      <c r="G15" s="269"/>
      <c r="H15" s="269"/>
      <c r="I15" s="269"/>
      <c r="J15" s="269"/>
    </row>
    <row r="16" spans="1:10" ht="19.5" customHeight="1" thickBot="1">
      <c r="A16" s="261"/>
      <c r="B16" s="262"/>
      <c r="C16" s="263">
        <v>4210</v>
      </c>
      <c r="D16" s="264"/>
      <c r="E16" s="265">
        <v>800</v>
      </c>
      <c r="F16" s="265">
        <v>800</v>
      </c>
      <c r="G16" s="265">
        <v>0</v>
      </c>
      <c r="H16" s="265">
        <v>0</v>
      </c>
      <c r="I16" s="265">
        <v>0</v>
      </c>
      <c r="J16" s="464">
        <v>0</v>
      </c>
    </row>
    <row r="17" spans="1:10" ht="19.5" customHeight="1" thickBot="1">
      <c r="A17" s="246">
        <v>754</v>
      </c>
      <c r="B17" s="247"/>
      <c r="C17" s="247"/>
      <c r="D17" s="230">
        <v>500</v>
      </c>
      <c r="E17" s="230">
        <v>500</v>
      </c>
      <c r="F17" s="230">
        <v>500</v>
      </c>
      <c r="G17" s="230">
        <v>0</v>
      </c>
      <c r="H17" s="230">
        <v>0</v>
      </c>
      <c r="I17" s="230">
        <v>0</v>
      </c>
      <c r="J17" s="231">
        <v>0</v>
      </c>
    </row>
    <row r="18" spans="1:10" ht="19.5" customHeight="1" thickBot="1">
      <c r="A18" s="232"/>
      <c r="B18" s="233">
        <v>75414</v>
      </c>
      <c r="C18" s="234"/>
      <c r="D18" s="235">
        <v>500</v>
      </c>
      <c r="E18" s="235">
        <v>500</v>
      </c>
      <c r="F18" s="235">
        <v>500</v>
      </c>
      <c r="G18" s="235">
        <v>0</v>
      </c>
      <c r="H18" s="235">
        <v>0</v>
      </c>
      <c r="I18" s="235">
        <v>0</v>
      </c>
      <c r="J18" s="236">
        <v>0</v>
      </c>
    </row>
    <row r="19" spans="1:10" ht="19.5" customHeight="1">
      <c r="A19" s="21"/>
      <c r="B19" s="238"/>
      <c r="C19" s="239">
        <v>2010</v>
      </c>
      <c r="D19" s="240">
        <v>500</v>
      </c>
      <c r="E19" s="241"/>
      <c r="F19" s="241"/>
      <c r="G19" s="241"/>
      <c r="H19" s="241"/>
      <c r="I19" s="241"/>
      <c r="J19" s="241"/>
    </row>
    <row r="20" spans="1:10" ht="19.5" customHeight="1" thickBot="1">
      <c r="A20" s="54"/>
      <c r="B20" s="54"/>
      <c r="C20" s="243">
        <v>4210</v>
      </c>
      <c r="D20" s="245"/>
      <c r="E20" s="245">
        <v>500</v>
      </c>
      <c r="F20" s="245">
        <v>500</v>
      </c>
      <c r="G20" s="245">
        <v>0</v>
      </c>
      <c r="H20" s="245">
        <v>0</v>
      </c>
      <c r="I20" s="245">
        <v>0</v>
      </c>
      <c r="J20" s="245">
        <v>0</v>
      </c>
    </row>
    <row r="21" spans="1:10" ht="19.5" customHeight="1" thickBot="1">
      <c r="A21" s="246">
        <v>852</v>
      </c>
      <c r="B21" s="247"/>
      <c r="C21" s="247"/>
      <c r="D21" s="230">
        <f>D22+D34+D37</f>
        <v>1600000</v>
      </c>
      <c r="E21" s="230">
        <f>E22+E34+E37</f>
        <v>1600000</v>
      </c>
      <c r="F21" s="230">
        <f>F22+F34+F37</f>
        <v>1600000</v>
      </c>
      <c r="G21" s="230">
        <f>G22</f>
        <v>25843</v>
      </c>
      <c r="H21" s="230">
        <f>H22</f>
        <v>2947</v>
      </c>
      <c r="I21" s="230">
        <f>I22+I37</f>
        <v>1546710</v>
      </c>
      <c r="J21" s="231">
        <v>0</v>
      </c>
    </row>
    <row r="22" spans="1:10" ht="19.5" customHeight="1" thickBot="1">
      <c r="A22" s="248"/>
      <c r="B22" s="233">
        <v>85212</v>
      </c>
      <c r="C22" s="234"/>
      <c r="D22" s="235">
        <v>1543000</v>
      </c>
      <c r="E22" s="235">
        <v>1543000</v>
      </c>
      <c r="F22" s="235">
        <f>SUM(F24:F33)</f>
        <v>1543000</v>
      </c>
      <c r="G22" s="235">
        <f>SUM(G25:G28)</f>
        <v>25843</v>
      </c>
      <c r="H22" s="235">
        <f>SUM(H26:H28)</f>
        <v>2947</v>
      </c>
      <c r="I22" s="235">
        <f>SUM(I24)</f>
        <v>1496710</v>
      </c>
      <c r="J22" s="236">
        <v>0</v>
      </c>
    </row>
    <row r="23" spans="1:10" ht="19.5" customHeight="1">
      <c r="A23" s="249"/>
      <c r="B23" s="238"/>
      <c r="C23" s="239">
        <v>2010</v>
      </c>
      <c r="D23" s="240">
        <v>1543000</v>
      </c>
      <c r="E23" s="240"/>
      <c r="F23" s="240"/>
      <c r="G23" s="240"/>
      <c r="H23" s="240"/>
      <c r="I23" s="240"/>
      <c r="J23" s="240">
        <f>SUM(J24:J33)</f>
        <v>0</v>
      </c>
    </row>
    <row r="24" spans="1:10" ht="19.5" customHeight="1">
      <c r="A24" s="21"/>
      <c r="B24" s="21"/>
      <c r="C24" s="250" t="s">
        <v>488</v>
      </c>
      <c r="D24" s="242"/>
      <c r="E24" s="271">
        <v>1496710</v>
      </c>
      <c r="F24" s="271">
        <v>1496710</v>
      </c>
      <c r="G24" s="242">
        <v>0</v>
      </c>
      <c r="H24" s="242">
        <v>0</v>
      </c>
      <c r="I24" s="242">
        <v>1496710</v>
      </c>
      <c r="J24" s="242">
        <v>0</v>
      </c>
    </row>
    <row r="25" spans="1:10" ht="12.75">
      <c r="A25" s="21"/>
      <c r="B25" s="21"/>
      <c r="C25" s="251" t="s">
        <v>393</v>
      </c>
      <c r="D25" s="242"/>
      <c r="E25" s="271">
        <v>13843</v>
      </c>
      <c r="F25" s="271">
        <v>13843</v>
      </c>
      <c r="G25" s="242">
        <v>13843</v>
      </c>
      <c r="H25" s="242">
        <v>0</v>
      </c>
      <c r="I25" s="242">
        <v>0</v>
      </c>
      <c r="J25" s="242">
        <v>0</v>
      </c>
    </row>
    <row r="26" spans="1:10" ht="12.75">
      <c r="A26" s="21"/>
      <c r="B26" s="21"/>
      <c r="C26" s="250" t="s">
        <v>395</v>
      </c>
      <c r="D26" s="242"/>
      <c r="E26" s="271">
        <v>2535</v>
      </c>
      <c r="F26" s="271">
        <v>2535</v>
      </c>
      <c r="G26" s="242">
        <v>0</v>
      </c>
      <c r="H26" s="242">
        <v>2535</v>
      </c>
      <c r="I26" s="242">
        <v>0</v>
      </c>
      <c r="J26" s="242">
        <v>0</v>
      </c>
    </row>
    <row r="27" spans="1:10" ht="12.75">
      <c r="A27" s="21"/>
      <c r="B27" s="21"/>
      <c r="C27" s="250" t="s">
        <v>397</v>
      </c>
      <c r="D27" s="242"/>
      <c r="E27" s="271">
        <v>412</v>
      </c>
      <c r="F27" s="271">
        <v>412</v>
      </c>
      <c r="G27" s="242">
        <v>0</v>
      </c>
      <c r="H27" s="242">
        <v>412</v>
      </c>
      <c r="I27" s="242">
        <v>0</v>
      </c>
      <c r="J27" s="242">
        <v>0</v>
      </c>
    </row>
    <row r="28" spans="1:10" ht="12.75">
      <c r="A28" s="21"/>
      <c r="B28" s="54"/>
      <c r="C28" s="252" t="s">
        <v>367</v>
      </c>
      <c r="D28" s="245"/>
      <c r="E28" s="271">
        <v>12000</v>
      </c>
      <c r="F28" s="271">
        <v>12000</v>
      </c>
      <c r="G28" s="245">
        <v>12000</v>
      </c>
      <c r="H28" s="245">
        <v>0</v>
      </c>
      <c r="I28" s="245">
        <v>0</v>
      </c>
      <c r="J28" s="245">
        <v>0</v>
      </c>
    </row>
    <row r="29" spans="1:10" ht="12.75">
      <c r="A29" s="21"/>
      <c r="B29" s="54"/>
      <c r="C29" s="252" t="s">
        <v>369</v>
      </c>
      <c r="D29" s="244"/>
      <c r="E29" s="271">
        <v>10000</v>
      </c>
      <c r="F29" s="271">
        <v>10000</v>
      </c>
      <c r="G29" s="245">
        <v>0</v>
      </c>
      <c r="H29" s="245">
        <v>0</v>
      </c>
      <c r="I29" s="245">
        <v>0</v>
      </c>
      <c r="J29" s="245">
        <v>0</v>
      </c>
    </row>
    <row r="30" spans="1:10" ht="12.75">
      <c r="A30" s="253"/>
      <c r="B30" s="261"/>
      <c r="C30" s="270" t="s">
        <v>382</v>
      </c>
      <c r="D30" s="264"/>
      <c r="E30" s="271">
        <v>1000</v>
      </c>
      <c r="F30" s="271">
        <v>1000</v>
      </c>
      <c r="G30" s="265">
        <v>0</v>
      </c>
      <c r="H30" s="265">
        <v>0</v>
      </c>
      <c r="I30" s="265">
        <v>0</v>
      </c>
      <c r="J30" s="265">
        <v>0</v>
      </c>
    </row>
    <row r="31" spans="1:10" ht="12.75">
      <c r="A31" s="253"/>
      <c r="B31" s="261"/>
      <c r="C31" s="270" t="s">
        <v>359</v>
      </c>
      <c r="D31" s="264"/>
      <c r="E31" s="271">
        <v>3000</v>
      </c>
      <c r="F31" s="271">
        <v>3000</v>
      </c>
      <c r="G31" s="265">
        <v>0</v>
      </c>
      <c r="H31" s="265">
        <v>0</v>
      </c>
      <c r="I31" s="265">
        <v>0</v>
      </c>
      <c r="J31" s="265">
        <v>0</v>
      </c>
    </row>
    <row r="32" spans="1:10" ht="12.75">
      <c r="A32" s="253"/>
      <c r="B32" s="261"/>
      <c r="C32" s="270" t="s">
        <v>403</v>
      </c>
      <c r="D32" s="264"/>
      <c r="E32" s="271">
        <v>1000</v>
      </c>
      <c r="F32" s="271">
        <v>1000</v>
      </c>
      <c r="G32" s="265">
        <v>0</v>
      </c>
      <c r="H32" s="265">
        <v>0</v>
      </c>
      <c r="I32" s="265">
        <v>0</v>
      </c>
      <c r="J32" s="265">
        <v>0</v>
      </c>
    </row>
    <row r="33" spans="1:10" ht="13.5" thickBot="1">
      <c r="A33" s="253"/>
      <c r="B33" s="261"/>
      <c r="C33" s="270" t="s">
        <v>405</v>
      </c>
      <c r="D33" s="264"/>
      <c r="E33" s="271">
        <v>2500</v>
      </c>
      <c r="F33" s="271">
        <v>2500</v>
      </c>
      <c r="G33" s="265">
        <v>0</v>
      </c>
      <c r="H33" s="265">
        <v>0</v>
      </c>
      <c r="I33" s="265">
        <v>0</v>
      </c>
      <c r="J33" s="265">
        <v>0</v>
      </c>
    </row>
    <row r="34" spans="1:10" ht="13.5" thickBot="1">
      <c r="A34" s="253"/>
      <c r="B34" s="233">
        <v>85213</v>
      </c>
      <c r="C34" s="234"/>
      <c r="D34" s="235">
        <v>7000</v>
      </c>
      <c r="E34" s="235">
        <v>7000</v>
      </c>
      <c r="F34" s="235">
        <v>7000</v>
      </c>
      <c r="G34" s="235">
        <v>0</v>
      </c>
      <c r="H34" s="235">
        <v>0</v>
      </c>
      <c r="I34" s="235">
        <v>0</v>
      </c>
      <c r="J34" s="235">
        <v>0</v>
      </c>
    </row>
    <row r="35" spans="1:10" ht="12.75">
      <c r="A35" s="21"/>
      <c r="B35" s="237"/>
      <c r="C35" s="254">
        <v>2010</v>
      </c>
      <c r="D35" s="255">
        <v>7000</v>
      </c>
      <c r="E35" s="255"/>
      <c r="F35" s="255"/>
      <c r="G35" s="255"/>
      <c r="H35" s="255"/>
      <c r="I35" s="255"/>
      <c r="J35" s="255"/>
    </row>
    <row r="36" spans="1:10" ht="13.5" thickBot="1">
      <c r="A36" s="21"/>
      <c r="B36" s="54"/>
      <c r="C36" s="243">
        <v>4130</v>
      </c>
      <c r="D36" s="245"/>
      <c r="E36" s="245">
        <v>7000</v>
      </c>
      <c r="F36" s="245">
        <v>7000</v>
      </c>
      <c r="G36" s="245">
        <v>0</v>
      </c>
      <c r="H36" s="245">
        <v>0</v>
      </c>
      <c r="I36" s="245">
        <v>0</v>
      </c>
      <c r="J36" s="245">
        <v>0</v>
      </c>
    </row>
    <row r="37" spans="1:10" ht="13.5" thickBot="1">
      <c r="A37" s="253"/>
      <c r="B37" s="233">
        <v>85214</v>
      </c>
      <c r="C37" s="234"/>
      <c r="D37" s="235">
        <v>50000</v>
      </c>
      <c r="E37" s="235">
        <v>50000</v>
      </c>
      <c r="F37" s="235">
        <v>50000</v>
      </c>
      <c r="G37" s="235">
        <v>0</v>
      </c>
      <c r="H37" s="235">
        <v>0</v>
      </c>
      <c r="I37" s="235">
        <v>50000</v>
      </c>
      <c r="J37" s="235">
        <v>0</v>
      </c>
    </row>
    <row r="38" spans="1:10" ht="12.75">
      <c r="A38" s="21"/>
      <c r="B38" s="237"/>
      <c r="C38" s="254">
        <v>2010</v>
      </c>
      <c r="D38" s="255">
        <v>50000</v>
      </c>
      <c r="E38" s="255"/>
      <c r="F38" s="255"/>
      <c r="G38" s="255"/>
      <c r="H38" s="255"/>
      <c r="I38" s="255"/>
      <c r="J38" s="255"/>
    </row>
    <row r="39" spans="1:10" ht="13.5" thickBot="1">
      <c r="A39" s="54"/>
      <c r="B39" s="54"/>
      <c r="C39" s="243">
        <v>3110</v>
      </c>
      <c r="D39" s="245"/>
      <c r="E39" s="245">
        <v>50000</v>
      </c>
      <c r="F39" s="245">
        <v>50000</v>
      </c>
      <c r="G39" s="245">
        <v>0</v>
      </c>
      <c r="H39" s="245">
        <v>0</v>
      </c>
      <c r="I39" s="245">
        <v>50000</v>
      </c>
      <c r="J39" s="463">
        <v>0</v>
      </c>
    </row>
    <row r="40" spans="1:10" ht="13.5" thickBot="1">
      <c r="A40" s="256"/>
      <c r="B40" s="563" t="s">
        <v>556</v>
      </c>
      <c r="C40" s="564"/>
      <c r="D40" s="257">
        <f>D21+D18+D13+D7</f>
        <v>1640450</v>
      </c>
      <c r="E40" s="258">
        <f>E21+E18+E13+E7</f>
        <v>1640450</v>
      </c>
      <c r="F40" s="258">
        <f>F21+F18+F13+F7</f>
        <v>1640450</v>
      </c>
      <c r="G40" s="259">
        <f>G22+G7</f>
        <v>58122</v>
      </c>
      <c r="H40" s="259">
        <f>H21+H7</f>
        <v>9818</v>
      </c>
      <c r="I40" s="259">
        <f>I21</f>
        <v>1546710</v>
      </c>
      <c r="J40" s="260">
        <v>0</v>
      </c>
    </row>
  </sheetData>
  <sheetProtection/>
  <mergeCells count="11">
    <mergeCell ref="J4:J5"/>
    <mergeCell ref="F3:J3"/>
    <mergeCell ref="A1:J1"/>
    <mergeCell ref="F4:F5"/>
    <mergeCell ref="D3:D5"/>
    <mergeCell ref="E3:E5"/>
    <mergeCell ref="A3:A5"/>
    <mergeCell ref="B3:B5"/>
    <mergeCell ref="C3:C5"/>
    <mergeCell ref="B40:C40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Miłki Nr  XXVIII/163/2008
z dnia 12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29.25390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6" ht="36.75" customHeight="1">
      <c r="A1" s="566" t="s">
        <v>586</v>
      </c>
      <c r="B1" s="566"/>
      <c r="C1" s="566"/>
      <c r="D1" s="566"/>
      <c r="E1" s="566"/>
      <c r="F1" s="566"/>
    </row>
    <row r="2" spans="1:6" ht="13.5" thickBot="1">
      <c r="A2"/>
      <c r="B2" s="567"/>
      <c r="C2" s="567"/>
      <c r="D2" s="567"/>
      <c r="E2" s="567"/>
      <c r="F2"/>
    </row>
    <row r="3" spans="1:6" ht="26.25" thickBot="1">
      <c r="A3" s="375" t="s">
        <v>2</v>
      </c>
      <c r="B3" s="376" t="s">
        <v>3</v>
      </c>
      <c r="C3" s="377" t="s">
        <v>582</v>
      </c>
      <c r="D3" s="376" t="s">
        <v>5</v>
      </c>
      <c r="E3" s="378" t="s">
        <v>583</v>
      </c>
      <c r="F3"/>
    </row>
    <row r="4" spans="1:6" ht="12.75">
      <c r="A4" s="379">
        <v>750</v>
      </c>
      <c r="B4" s="379"/>
      <c r="C4" s="379"/>
      <c r="D4" s="379" t="s">
        <v>263</v>
      </c>
      <c r="E4" s="380">
        <v>4000</v>
      </c>
      <c r="F4"/>
    </row>
    <row r="5" spans="1:6" ht="12.75">
      <c r="A5" s="381"/>
      <c r="B5" s="381">
        <v>75011</v>
      </c>
      <c r="C5" s="381"/>
      <c r="D5" s="381" t="s">
        <v>265</v>
      </c>
      <c r="E5" s="382">
        <v>4000</v>
      </c>
      <c r="F5"/>
    </row>
    <row r="6" spans="1:6" ht="40.5" customHeight="1">
      <c r="A6" s="116"/>
      <c r="B6" s="116"/>
      <c r="C6" s="388" t="s">
        <v>266</v>
      </c>
      <c r="D6" s="383" t="s">
        <v>584</v>
      </c>
      <c r="E6" s="384">
        <v>4000</v>
      </c>
      <c r="F6"/>
    </row>
    <row r="7" spans="1:6" ht="12.75">
      <c r="A7" s="385">
        <v>852</v>
      </c>
      <c r="B7" s="385"/>
      <c r="C7" s="385"/>
      <c r="D7" s="385" t="s">
        <v>325</v>
      </c>
      <c r="E7" s="386">
        <v>2000</v>
      </c>
      <c r="F7"/>
    </row>
    <row r="8" spans="1:6" ht="55.5" customHeight="1">
      <c r="A8" s="381"/>
      <c r="B8" s="381">
        <v>85212</v>
      </c>
      <c r="C8" s="381"/>
      <c r="D8" s="387" t="s">
        <v>585</v>
      </c>
      <c r="E8" s="382">
        <v>2000</v>
      </c>
      <c r="F8"/>
    </row>
    <row r="9" spans="1:6" ht="39" customHeight="1">
      <c r="A9" s="116"/>
      <c r="B9" s="116"/>
      <c r="C9" s="388" t="s">
        <v>250</v>
      </c>
      <c r="D9" s="383" t="s">
        <v>584</v>
      </c>
      <c r="E9" s="384">
        <v>2000</v>
      </c>
      <c r="F9"/>
    </row>
    <row r="10" spans="1:6" ht="12.75">
      <c r="A10" s="385"/>
      <c r="B10" s="568" t="s">
        <v>556</v>
      </c>
      <c r="C10" s="569"/>
      <c r="D10" s="385"/>
      <c r="E10" s="386">
        <v>6000</v>
      </c>
      <c r="F10"/>
    </row>
  </sheetData>
  <sheetProtection/>
  <mergeCells count="3">
    <mergeCell ref="A1:F1"/>
    <mergeCell ref="B2:E2"/>
    <mergeCell ref="B10:C10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Miłki Nr XXVIII/163/2008
z dnia 12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18"/>
  <sheetViews>
    <sheetView tabSelected="1" view="pageLayout" workbookViewId="0" topLeftCell="I1">
      <selection activeCell="D22" sqref="D2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565" t="s">
        <v>238</v>
      </c>
      <c r="B1" s="565"/>
      <c r="C1" s="565"/>
      <c r="D1" s="565"/>
      <c r="E1" s="565"/>
      <c r="F1" s="565"/>
      <c r="G1" s="565"/>
      <c r="H1" s="565"/>
      <c r="I1" s="565"/>
      <c r="J1" s="565"/>
    </row>
    <row r="3" ht="12.75">
      <c r="J3" s="57" t="s">
        <v>47</v>
      </c>
    </row>
    <row r="4" spans="1:79" ht="20.25" customHeight="1">
      <c r="A4" s="475" t="s">
        <v>2</v>
      </c>
      <c r="B4" s="496" t="s">
        <v>3</v>
      </c>
      <c r="C4" s="496" t="s">
        <v>128</v>
      </c>
      <c r="D4" s="494" t="s">
        <v>116</v>
      </c>
      <c r="E4" s="494" t="s">
        <v>158</v>
      </c>
      <c r="F4" s="494" t="s">
        <v>83</v>
      </c>
      <c r="G4" s="494"/>
      <c r="H4" s="494"/>
      <c r="I4" s="494"/>
      <c r="J4" s="494"/>
      <c r="BX4" s="1"/>
      <c r="BY4" s="1"/>
      <c r="BZ4" s="1"/>
      <c r="CA4" s="1"/>
    </row>
    <row r="5" spans="1:79" ht="18" customHeight="1">
      <c r="A5" s="475"/>
      <c r="B5" s="497"/>
      <c r="C5" s="497"/>
      <c r="D5" s="475"/>
      <c r="E5" s="494"/>
      <c r="F5" s="494" t="s">
        <v>114</v>
      </c>
      <c r="G5" s="494" t="s">
        <v>6</v>
      </c>
      <c r="H5" s="494"/>
      <c r="I5" s="494"/>
      <c r="J5" s="494" t="s">
        <v>115</v>
      </c>
      <c r="BX5" s="1"/>
      <c r="BY5" s="1"/>
      <c r="BZ5" s="1"/>
      <c r="CA5" s="1"/>
    </row>
    <row r="6" spans="1:79" ht="69" customHeight="1">
      <c r="A6" s="475"/>
      <c r="B6" s="498"/>
      <c r="C6" s="498"/>
      <c r="D6" s="475"/>
      <c r="E6" s="494"/>
      <c r="F6" s="494"/>
      <c r="G6" s="18" t="s">
        <v>111</v>
      </c>
      <c r="H6" s="18" t="s">
        <v>112</v>
      </c>
      <c r="I6" s="18" t="s">
        <v>113</v>
      </c>
      <c r="J6" s="494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9.5" customHeight="1">
      <c r="A8" s="20">
        <v>750</v>
      </c>
      <c r="B8" s="20">
        <v>75075</v>
      </c>
      <c r="C8" s="20">
        <v>2320</v>
      </c>
      <c r="D8" s="20">
        <v>0</v>
      </c>
      <c r="E8" s="198">
        <v>7300</v>
      </c>
      <c r="F8" s="198">
        <v>7300</v>
      </c>
      <c r="G8" s="198">
        <v>0</v>
      </c>
      <c r="H8" s="198">
        <v>0</v>
      </c>
      <c r="I8" s="198">
        <v>7300</v>
      </c>
      <c r="J8" s="198">
        <v>0</v>
      </c>
      <c r="BX8" s="1"/>
      <c r="BY8" s="1"/>
      <c r="BZ8" s="1"/>
      <c r="CA8" s="1"/>
    </row>
    <row r="9" spans="1:79" ht="19.5" customHeight="1">
      <c r="A9" s="21">
        <v>801</v>
      </c>
      <c r="B9" s="21">
        <v>80104</v>
      </c>
      <c r="C9" s="21">
        <v>2310</v>
      </c>
      <c r="D9" s="21">
        <v>0</v>
      </c>
      <c r="E9" s="199">
        <v>25000</v>
      </c>
      <c r="F9" s="199">
        <v>25000</v>
      </c>
      <c r="G9" s="199">
        <v>0</v>
      </c>
      <c r="H9" s="199">
        <v>0</v>
      </c>
      <c r="I9" s="199">
        <v>25000</v>
      </c>
      <c r="J9" s="199">
        <v>0</v>
      </c>
      <c r="BX9" s="1"/>
      <c r="BY9" s="1"/>
      <c r="BZ9" s="1"/>
      <c r="CA9" s="1"/>
    </row>
    <row r="10" spans="1:79" ht="19.5" customHeight="1">
      <c r="A10" s="21"/>
      <c r="B10" s="21"/>
      <c r="C10" s="21"/>
      <c r="D10" s="21"/>
      <c r="E10" s="199"/>
      <c r="F10" s="199"/>
      <c r="G10" s="199"/>
      <c r="H10" s="199"/>
      <c r="I10" s="199"/>
      <c r="J10" s="199"/>
      <c r="BX10" s="1"/>
      <c r="BY10" s="1"/>
      <c r="BZ10" s="1"/>
      <c r="CA10" s="1"/>
    </row>
    <row r="11" spans="1:79" ht="19.5" customHeight="1">
      <c r="A11" s="21"/>
      <c r="B11" s="21"/>
      <c r="C11" s="21"/>
      <c r="D11" s="21"/>
      <c r="E11" s="199"/>
      <c r="F11" s="199"/>
      <c r="G11" s="199"/>
      <c r="H11" s="199"/>
      <c r="I11" s="199"/>
      <c r="J11" s="199"/>
      <c r="BX11" s="1"/>
      <c r="BY11" s="1"/>
      <c r="BZ11" s="1"/>
      <c r="CA11" s="1"/>
    </row>
    <row r="12" spans="1:79" ht="19.5" customHeight="1">
      <c r="A12" s="21"/>
      <c r="B12" s="21"/>
      <c r="C12" s="21"/>
      <c r="D12" s="21"/>
      <c r="E12" s="199"/>
      <c r="F12" s="199"/>
      <c r="G12" s="199"/>
      <c r="H12" s="199"/>
      <c r="I12" s="199"/>
      <c r="J12" s="199"/>
      <c r="BX12" s="1"/>
      <c r="BY12" s="1"/>
      <c r="BZ12" s="1"/>
      <c r="CA12" s="1"/>
    </row>
    <row r="13" spans="1:79" ht="19.5" customHeight="1">
      <c r="A13" s="21"/>
      <c r="B13" s="21"/>
      <c r="C13" s="21"/>
      <c r="D13" s="21"/>
      <c r="E13" s="199"/>
      <c r="F13" s="199"/>
      <c r="G13" s="199"/>
      <c r="H13" s="199"/>
      <c r="I13" s="199"/>
      <c r="J13" s="199"/>
      <c r="BX13" s="1"/>
      <c r="BY13" s="1"/>
      <c r="BZ13" s="1"/>
      <c r="CA13" s="1"/>
    </row>
    <row r="14" spans="1:79" ht="19.5" customHeight="1">
      <c r="A14" s="22"/>
      <c r="B14" s="22"/>
      <c r="C14" s="22"/>
      <c r="D14" s="22"/>
      <c r="E14" s="200"/>
      <c r="F14" s="200"/>
      <c r="G14" s="200"/>
      <c r="H14" s="200"/>
      <c r="I14" s="200"/>
      <c r="J14" s="200"/>
      <c r="BX14" s="1"/>
      <c r="BY14" s="1"/>
      <c r="BZ14" s="1"/>
      <c r="CA14" s="1"/>
    </row>
    <row r="15" spans="1:79" ht="24.75" customHeight="1">
      <c r="A15" s="570" t="s">
        <v>127</v>
      </c>
      <c r="B15" s="570"/>
      <c r="C15" s="570"/>
      <c r="D15" s="570"/>
      <c r="E15" s="150">
        <f>SUM(E8:E9)</f>
        <v>32300</v>
      </c>
      <c r="F15" s="150">
        <f>SUM(F8:F9)</f>
        <v>32300</v>
      </c>
      <c r="G15" s="150">
        <v>0</v>
      </c>
      <c r="H15" s="150">
        <v>0</v>
      </c>
      <c r="I15" s="150">
        <f>SUM(I8:I9)</f>
        <v>32300</v>
      </c>
      <c r="J15" s="150">
        <v>0</v>
      </c>
      <c r="BX15" s="1"/>
      <c r="BY15" s="1"/>
      <c r="BZ15" s="1"/>
      <c r="CA15" s="1"/>
    </row>
    <row r="18" ht="14.25">
      <c r="A18" s="63" t="s">
        <v>157</v>
      </c>
    </row>
  </sheetData>
  <sheetProtection/>
  <mergeCells count="11">
    <mergeCell ref="A15:D15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Miłki  Nr XXVIII/163/2008
z dnia 12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</cp:lastModifiedBy>
  <cp:lastPrinted>2008-12-15T09:26:46Z</cp:lastPrinted>
  <dcterms:created xsi:type="dcterms:W3CDTF">1998-12-09T13:02:10Z</dcterms:created>
  <dcterms:modified xsi:type="dcterms:W3CDTF">2008-12-15T09:26:51Z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